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ncat.sharepoint.com/sites/MNTMantenimentCoordinaci/Shared Documents/01 DESPESA/8 CONJUNT XARXA/2025-328 Servei manteniment motors Alta Tensió (AT) d'ATL/02 Memoria_PPT_Projecte/DOCS_SC/"/>
    </mc:Choice>
  </mc:AlternateContent>
  <xr:revisionPtr revIDLastSave="27" documentId="13_ncr:1_{408A3C00-B60F-4970-8FEE-30FFD8D08202}" xr6:coauthVersionLast="47" xr6:coauthVersionMax="47" xr10:uidLastSave="{C13DC0B1-B476-4F26-9D91-52434B9F7F22}"/>
  <bookViews>
    <workbookView xWindow="-110" yWindow="-110" windowWidth="19420" windowHeight="10300" firstSheet="3" xr2:uid="{4E307AD1-7B9D-440C-AA23-BC709827BDFD}"/>
  </bookViews>
  <sheets>
    <sheet name="PREUS_L2" sheetId="1" r:id="rId1"/>
    <sheet name="AMID_L2" sheetId="2" r:id="rId2"/>
    <sheet name="PRESSUPOST_L2" sheetId="3" r:id="rId3"/>
    <sheet name="RESUM_L2" sheetId="4" r:id="rId4"/>
  </sheets>
  <definedNames>
    <definedName name="Ma_Ob_L2">PREUS_L2!$A$2:$D$6</definedName>
    <definedName name="MANTLLOB">#REF!</definedName>
    <definedName name="MANTPRAT">#REF!</definedName>
    <definedName name="MXARZN">#REF!</definedName>
    <definedName name="MXARZS">#REF!</definedName>
    <definedName name="QP_L2">PREUS_L2!$A$2:$D$30</definedName>
    <definedName name="RI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3" l="1"/>
  <c r="E33" i="3"/>
  <c r="G33" i="3"/>
  <c r="F27" i="3"/>
  <c r="F30" i="3"/>
  <c r="E31" i="3"/>
  <c r="G32" i="3"/>
  <c r="F32" i="3"/>
  <c r="E32" i="3"/>
  <c r="D32" i="3"/>
  <c r="B6" i="4"/>
  <c r="A6" i="4"/>
  <c r="B5" i="4"/>
  <c r="A5" i="4"/>
  <c r="B4" i="4"/>
  <c r="A4" i="4"/>
  <c r="B3" i="4"/>
  <c r="A3" i="4"/>
  <c r="B2" i="4"/>
  <c r="A2" i="4"/>
  <c r="E1" i="4"/>
  <c r="F1" i="4" s="1"/>
  <c r="G1" i="4" s="1"/>
  <c r="G38" i="3"/>
  <c r="G6" i="4" s="1"/>
  <c r="F38" i="3"/>
  <c r="F6" i="4" s="1"/>
  <c r="E38" i="3"/>
  <c r="D38" i="3"/>
  <c r="D6" i="4" s="1"/>
  <c r="D33" i="3"/>
  <c r="A33" i="3"/>
  <c r="G30" i="3"/>
  <c r="E30" i="3"/>
  <c r="A30" i="3"/>
  <c r="G29" i="3"/>
  <c r="F29" i="3"/>
  <c r="E29" i="3"/>
  <c r="D29" i="3"/>
  <c r="G28" i="3"/>
  <c r="F28" i="3"/>
  <c r="E28" i="3"/>
  <c r="D28" i="3"/>
  <c r="G27" i="3"/>
  <c r="E27" i="3"/>
  <c r="D27" i="3"/>
  <c r="G26" i="3"/>
  <c r="F26" i="3"/>
  <c r="E26" i="3"/>
  <c r="D26" i="3"/>
  <c r="G25" i="3"/>
  <c r="F25" i="3"/>
  <c r="E25" i="3"/>
  <c r="D25" i="3"/>
  <c r="G24" i="3"/>
  <c r="F24" i="3"/>
  <c r="E24" i="3"/>
  <c r="D24" i="3"/>
  <c r="G23" i="3"/>
  <c r="F23" i="3"/>
  <c r="E23" i="3"/>
  <c r="D23" i="3"/>
  <c r="B23" i="3"/>
  <c r="G22" i="3"/>
  <c r="F22" i="3"/>
  <c r="E22" i="3"/>
  <c r="D22" i="3"/>
  <c r="G21" i="3"/>
  <c r="F21" i="3"/>
  <c r="E21" i="3"/>
  <c r="D21" i="3"/>
  <c r="G20" i="3"/>
  <c r="F20" i="3"/>
  <c r="E20" i="3"/>
  <c r="D20" i="3"/>
  <c r="G16" i="3"/>
  <c r="F16" i="3"/>
  <c r="E16" i="3"/>
  <c r="D16" i="3"/>
  <c r="G15" i="3"/>
  <c r="F15" i="3"/>
  <c r="E15" i="3"/>
  <c r="D15" i="3"/>
  <c r="B15" i="3"/>
  <c r="G14" i="3"/>
  <c r="F14" i="3"/>
  <c r="E14" i="3"/>
  <c r="D14" i="3"/>
  <c r="D12" i="3"/>
  <c r="D18" i="3" s="1"/>
  <c r="D36" i="3" s="1"/>
  <c r="G10" i="3"/>
  <c r="F10" i="3"/>
  <c r="E10" i="3"/>
  <c r="D10" i="3"/>
  <c r="G9" i="3"/>
  <c r="F9" i="3"/>
  <c r="E9" i="3"/>
  <c r="D9" i="3"/>
  <c r="G8" i="3"/>
  <c r="F8" i="3"/>
  <c r="E8" i="3"/>
  <c r="D8" i="3"/>
  <c r="G7" i="3"/>
  <c r="F7" i="3"/>
  <c r="E7" i="3"/>
  <c r="D7" i="3"/>
  <c r="A7" i="3"/>
  <c r="G6" i="3"/>
  <c r="F6" i="3"/>
  <c r="E6" i="3"/>
  <c r="D6" i="3"/>
  <c r="G5" i="3"/>
  <c r="F5" i="3"/>
  <c r="E5" i="3"/>
  <c r="D5" i="3"/>
  <c r="C39" i="2"/>
  <c r="B39" i="2"/>
  <c r="B38" i="3" s="1"/>
  <c r="A39" i="2"/>
  <c r="A38" i="3" s="1"/>
  <c r="C33" i="2"/>
  <c r="B33" i="2"/>
  <c r="B33" i="3" s="1"/>
  <c r="A33" i="2"/>
  <c r="C32" i="2"/>
  <c r="B32" i="2"/>
  <c r="B32" i="3" s="1"/>
  <c r="A32" i="2"/>
  <c r="A32" i="3" s="1"/>
  <c r="C31" i="2"/>
  <c r="B31" i="2"/>
  <c r="B31" i="3" s="1"/>
  <c r="A31" i="2"/>
  <c r="A31" i="3" s="1"/>
  <c r="C30" i="2"/>
  <c r="B30" i="2"/>
  <c r="B30" i="3" s="1"/>
  <c r="A30" i="2"/>
  <c r="C29" i="2"/>
  <c r="B29" i="2"/>
  <c r="B29" i="3" s="1"/>
  <c r="A29" i="2"/>
  <c r="A29" i="3" s="1"/>
  <c r="C28" i="2"/>
  <c r="B28" i="2"/>
  <c r="B28" i="3" s="1"/>
  <c r="A28" i="2"/>
  <c r="A28" i="3" s="1"/>
  <c r="C27" i="2"/>
  <c r="B27" i="2"/>
  <c r="B27" i="3" s="1"/>
  <c r="A27" i="2"/>
  <c r="A27" i="3" s="1"/>
  <c r="C26" i="2"/>
  <c r="B26" i="2"/>
  <c r="B26" i="3" s="1"/>
  <c r="A26" i="2"/>
  <c r="A26" i="3" s="1"/>
  <c r="C25" i="2"/>
  <c r="B25" i="2"/>
  <c r="B25" i="3" s="1"/>
  <c r="A25" i="2"/>
  <c r="A25" i="3" s="1"/>
  <c r="C24" i="2"/>
  <c r="B24" i="2"/>
  <c r="B24" i="3" s="1"/>
  <c r="A24" i="2"/>
  <c r="A24" i="3" s="1"/>
  <c r="C23" i="2"/>
  <c r="B23" i="2"/>
  <c r="A23" i="2"/>
  <c r="A23" i="3" s="1"/>
  <c r="C22" i="2"/>
  <c r="B22" i="2"/>
  <c r="B22" i="3" s="1"/>
  <c r="A22" i="2"/>
  <c r="A22" i="3" s="1"/>
  <c r="C21" i="2"/>
  <c r="B21" i="2"/>
  <c r="B21" i="3" s="1"/>
  <c r="A21" i="2"/>
  <c r="A21" i="3" s="1"/>
  <c r="C20" i="2"/>
  <c r="B20" i="2"/>
  <c r="B20" i="3" s="1"/>
  <c r="A20" i="2"/>
  <c r="A20" i="3" s="1"/>
  <c r="C16" i="2"/>
  <c r="B16" i="2"/>
  <c r="B16" i="3" s="1"/>
  <c r="A16" i="2"/>
  <c r="A16" i="3" s="1"/>
  <c r="C15" i="2"/>
  <c r="B15" i="2"/>
  <c r="A15" i="2"/>
  <c r="A15" i="3" s="1"/>
  <c r="C14" i="2"/>
  <c r="B14" i="2"/>
  <c r="B14" i="3" s="1"/>
  <c r="A14" i="2"/>
  <c r="A14" i="3" s="1"/>
  <c r="D12" i="2"/>
  <c r="D18" i="2" s="1"/>
  <c r="D36" i="2" s="1"/>
  <c r="C10" i="2"/>
  <c r="B10" i="2"/>
  <c r="B10" i="3" s="1"/>
  <c r="A10" i="2"/>
  <c r="A10" i="3" s="1"/>
  <c r="C9" i="2"/>
  <c r="B9" i="2"/>
  <c r="B9" i="3" s="1"/>
  <c r="A9" i="2"/>
  <c r="A9" i="3" s="1"/>
  <c r="C8" i="2"/>
  <c r="B8" i="2"/>
  <c r="B8" i="3" s="1"/>
  <c r="A8" i="2"/>
  <c r="A8" i="3" s="1"/>
  <c r="C7" i="2"/>
  <c r="B7" i="2"/>
  <c r="B7" i="3" s="1"/>
  <c r="A7" i="2"/>
  <c r="C6" i="2"/>
  <c r="B6" i="2"/>
  <c r="B6" i="3" s="1"/>
  <c r="A6" i="2"/>
  <c r="A6" i="3" s="1"/>
  <c r="C5" i="2"/>
  <c r="B5" i="2"/>
  <c r="B5" i="3" s="1"/>
  <c r="A5" i="2"/>
  <c r="A5" i="3" s="1"/>
  <c r="D31" i="3" l="1"/>
  <c r="F31" i="3"/>
  <c r="G31" i="3"/>
  <c r="D30" i="3"/>
  <c r="C30" i="3" s="1"/>
  <c r="D3" i="4"/>
  <c r="E3" i="4"/>
  <c r="F5" i="4"/>
  <c r="C15" i="3"/>
  <c r="C28" i="3"/>
  <c r="G5" i="4"/>
  <c r="C38" i="3"/>
  <c r="F4" i="4"/>
  <c r="C8" i="3"/>
  <c r="C26" i="3"/>
  <c r="C20" i="3"/>
  <c r="C25" i="3"/>
  <c r="E6" i="4"/>
  <c r="C6" i="4" s="1"/>
  <c r="C33" i="3"/>
  <c r="C23" i="3"/>
  <c r="C7" i="3"/>
  <c r="E5" i="4"/>
  <c r="C22" i="3"/>
  <c r="C32" i="3"/>
  <c r="G3" i="4"/>
  <c r="C9" i="3"/>
  <c r="D4" i="4"/>
  <c r="C27" i="3"/>
  <c r="C29" i="3"/>
  <c r="C10" i="3"/>
  <c r="F3" i="4"/>
  <c r="C6" i="3"/>
  <c r="C16" i="3"/>
  <c r="C21" i="3"/>
  <c r="C24" i="3"/>
  <c r="C5" i="3"/>
  <c r="C14" i="3"/>
  <c r="E4" i="4"/>
  <c r="G4" i="4"/>
  <c r="D5" i="4" l="1"/>
  <c r="C31" i="3"/>
  <c r="D7" i="4"/>
  <c r="G7" i="4"/>
  <c r="C3" i="4"/>
  <c r="E7" i="4"/>
  <c r="F7" i="4"/>
  <c r="C5" i="4"/>
  <c r="C4" i="4"/>
  <c r="C7" i="4" l="1"/>
</calcChain>
</file>

<file path=xl/sharedStrings.xml><?xml version="1.0" encoding="utf-8"?>
<sst xmlns="http://schemas.openxmlformats.org/spreadsheetml/2006/main" count="130" uniqueCount="78">
  <si>
    <t>QUADRE DE PREUS UNITARIS LOT 2</t>
  </si>
  <si>
    <t>Codi</t>
  </si>
  <si>
    <t>Descripció</t>
  </si>
  <si>
    <t>unitat</t>
  </si>
  <si>
    <t>Preu Oferta</t>
  </si>
  <si>
    <t>Preu licitació</t>
  </si>
  <si>
    <t>MBRL2001</t>
  </si>
  <si>
    <t>Tècnic en grau mig o superior d'enginyeria elèctrica, com a base per la valoració de treballs de reparacions no previstes en el quadre de preus .</t>
  </si>
  <si>
    <t>h</t>
  </si>
  <si>
    <t>MBRL2002</t>
  </si>
  <si>
    <t>Oficial 1a elèctric o mecànic. Aquest preu s'utilitzarà com a base per la valoració de treballs de reparacions no previstes en el quadre de preus .</t>
  </si>
  <si>
    <t>MBRL2003</t>
  </si>
  <si>
    <t>Quilometratge. Aquest preu s'utilitzarà com a base per la valoració de treballs de reparacions no previstes en el quadre de preus .</t>
  </si>
  <si>
    <t>km</t>
  </si>
  <si>
    <t>MBRL2004</t>
  </si>
  <si>
    <t>Camió ploma amb capacitat de càrrega fins a 10 tn i abast hidràulic fins a 16'5m.</t>
  </si>
  <si>
    <t>REPL2001</t>
  </si>
  <si>
    <t>Desmuntatge de motor de gàbia d'esquirol(segons apartat 4.5.1.1.1 Plec Tècnic).</t>
  </si>
  <si>
    <t>u</t>
  </si>
  <si>
    <t>REPL2002</t>
  </si>
  <si>
    <t>Desmuntatge de motor de rotor bobinat amb muntatge horitzontal (segons apartat 4.5.1.1.1 Plec Tècnic).</t>
  </si>
  <si>
    <t>REPL2003</t>
  </si>
  <si>
    <t>Desmuntatge de motor de rotor bobinat amb muntatge vertical (segons apartat 4.5.1.1.1 Plec Tècnic).</t>
  </si>
  <si>
    <t>REPL2004</t>
  </si>
  <si>
    <t>Muntatge en bancada i posada en servei motor de gàbia d'esquirol  (segons apartat 4.5.1.1.2 Plec Tècnic).</t>
  </si>
  <si>
    <t>REPL2005</t>
  </si>
  <si>
    <t>Muntatge en bancada i posada en servei motor horitzontal de rotor bobinat (segons apartat 4.5.1.1.2 Plec Tècnic).</t>
  </si>
  <si>
    <t>REPL2006</t>
  </si>
  <si>
    <t>Muntatge en bancada i posada en servei motor vertical de rotor bobinat (segons apartat 4.5.1.1.2 Plec Tècnic).</t>
  </si>
  <si>
    <t>REPL2007</t>
  </si>
  <si>
    <t>Treballs de reparació bàsica  motor de gàbia d'esquirol de P&lt;1610 kW(segons apartat 4.5.2.1.3 Plec Tècnic).</t>
  </si>
  <si>
    <t>REPL2008</t>
  </si>
  <si>
    <t>Treballs de reparació bàsica motor de gàbia d'esquirol de P&gt;1610 kW (segons apartat 4.5.2.1.3 Plec Tècnic).</t>
  </si>
  <si>
    <t>REPL2009</t>
  </si>
  <si>
    <t>Treballs de reparació bàsica motor de rotor bobinat (segons apartat 4.5.2.1.3 Plec Tècnic).</t>
  </si>
  <si>
    <t>REPL2010</t>
  </si>
  <si>
    <t>Treballs substitució rodament en motor de gàbia d'esquirol de P&lt;1610 kW(segons apartat 4.5.1.2.1 Plec Tècnic).</t>
  </si>
  <si>
    <t>REPL2011</t>
  </si>
  <si>
    <t>Treballs de substitució rodament de motor de gàbia d'esquirol de P&gt;1610 kW (segons apartat 4.5.1.2.1 Plec Tècnic).</t>
  </si>
  <si>
    <t>REPL2012</t>
  </si>
  <si>
    <t>Treballs de substitució rodament en motor de rotor bobinat (segons apartat 4.5.1.2.1 Plec Tècnic).</t>
  </si>
  <si>
    <t>REPL2013</t>
  </si>
  <si>
    <t>Realitzar rectificació allotjament rodaments, amb encasquillat per obtenir una tolerància H6 (segons apartat 4.5.1.2.2 Plec Tècnic).</t>
  </si>
  <si>
    <t>REPL2014</t>
  </si>
  <si>
    <t>Reparació  de barres trencades en Rotor de motor de gàbia d'esquirol &lt; 1610 kW (segons apartat 4.5.1.2.3 Plec Tècnic).</t>
  </si>
  <si>
    <t>REPL2015</t>
  </si>
  <si>
    <t>Reparació de barres trencades en Rotor de motor de gàbia d'esquirol &gt; 1610 kW  (segons apartat 4.5.1.2.3 Plec Tècnic).</t>
  </si>
  <si>
    <t>REPL2016</t>
  </si>
  <si>
    <t xml:space="preserve">Reparació cunyes del estator de motor  de gàbia d'esquirol, Inclou les tasques d'identificació de cunyes trencades,  fabricació i instal·lació cunyes, realització de la impregnació i curat del estator en forn i tractament antiflash. Fins el 50% del total de cunyes (segons apartat 4.5.1.2.4 Plec Tècnic). </t>
  </si>
  <si>
    <t>REPL2017</t>
  </si>
  <si>
    <t xml:space="preserve">Increment de preu per la substitució  d'un 10% més cunyes estator (segons apartat 4.5.1.2.4 Plec Tècnic). </t>
  </si>
  <si>
    <t>REPL2018</t>
  </si>
  <si>
    <t>Reparació de les borneres del caps de bobina del estator motor V&lt;11kV, desmuntatge dels caps de bobina, aportar material aïllant, instal·lació de noves bornes en els caps de bobina.  (segons apartat 4.5.1.2.5 Plec Tècnic).</t>
  </si>
  <si>
    <t>MATL2001</t>
  </si>
  <si>
    <t>Escombretes de carbó tipus GC651 per col·lector rotor per motor INDAR EB C250 40x20x42mm, per comanda mínima de 24 unitats, segons plànol escombretes EBC250 (segons Annex 1 Plec Tècnic)</t>
  </si>
  <si>
    <t xml:space="preserve">u </t>
  </si>
  <si>
    <t>MATL2002</t>
  </si>
  <si>
    <t>Escombretes de carbó tipus GC651 per col·lector rotor per motor Siemens EB Abrera Masquefa 50x25x50mm, per comanda mínima de 24 unitats, segons plànol escombretes EB Abrera Masquefa (segons Annex 2 Plec Tècnic)</t>
  </si>
  <si>
    <t>MATL2003</t>
  </si>
  <si>
    <t>Acceleròmetre Hansford Sensor referència HS420X0205406 o equivalent. Valor de mesurat  0-20mm/sg en RMS, corrent de sortida 4-20mA DC proporcional  la velocitat, freqüència de resposta 10Hz a 1kHz +- 5%(segons ISO20816), sensor intern Piezoelèctric (PZT), cos d'Acer inoxidable, IP67, temperatura de funcionament -25 a 90ºC, amb rosca de muntatge  M6 mascle , amb connector elèctric M12,  temps d'estabilització 2sg.</t>
  </si>
  <si>
    <t>MATL2004</t>
  </si>
  <si>
    <t>Acceleròmetre Hansford Sensor referència HS420X0205408 o equivalent. Valor de mesurat  0-20mm/sg en RMS, corrent de sortida 4-20mA DC proporcional  la velocitat, freqüència de resposta 10Hz a 1kHz +- 5%(segons ISO20816), sensor intern Piezoelèctric (PZT), cos d'Acer inoxidable, IP67, temperatura de funcionament -25 a 90ºC, amb rosca de muntatge  M8 mascle , amb connector elèctric M12,  temps d'estabilització 2sg.</t>
  </si>
  <si>
    <t>MATL2005</t>
  </si>
  <si>
    <t>Cable de senyal per acceleròmetres amb connector M12 i 35 metres de longitud, o equivalent</t>
  </si>
  <si>
    <t>PCRNP01</t>
  </si>
  <si>
    <r>
      <t>Partida alçada a justificar per treballs correctius addicionals . (</t>
    </r>
    <r>
      <rPr>
        <b/>
        <sz val="12"/>
        <color rgb="FF000000"/>
        <rFont val="Calibri"/>
        <family val="2"/>
        <scheme val="minor"/>
      </rPr>
      <t>No es pot modificar</t>
    </r>
    <r>
      <rPr>
        <sz val="12"/>
        <color rgb="FF000000"/>
        <rFont val="Calibri"/>
        <family val="2"/>
        <scheme val="minor"/>
      </rPr>
      <t>)</t>
    </r>
  </si>
  <si>
    <t>Capítol nº1  Treballs de reparació</t>
  </si>
  <si>
    <t>Capítol nº1.1 Tasques de Muntatge i Desmuntatge</t>
  </si>
  <si>
    <t>Amidament anuals estimats</t>
  </si>
  <si>
    <t>Total</t>
  </si>
  <si>
    <t>Capítol nº1.2 Reparació Bàsica.</t>
  </si>
  <si>
    <t>Capítol nº1.3 Treballs complementaris de reparació.</t>
  </si>
  <si>
    <t>Capitol nº2:Partida Alçada</t>
  </si>
  <si>
    <t>Pressupost anual</t>
  </si>
  <si>
    <t>Capitol nº2: Partida Alçada</t>
  </si>
  <si>
    <t>Capítol</t>
  </si>
  <si>
    <t>TOTAL</t>
  </si>
  <si>
    <t>TOTALS (IVA EXCLOS)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</si>
</sst>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_€_-;\-* #,##0.00\ _€_-;_-* &quot;-&quot;??\ _€_-;_-@_-"/>
    <numFmt numFmtId="166" formatCode="_-* #,##0\ _€_-;\-* #,##0\ _€_-;_-* &quot;-&quot;??\ _€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44" fontId="0" fillId="0" borderId="0" xfId="0" applyNumberFormat="1"/>
    <xf numFmtId="8" fontId="0" fillId="0" borderId="0" xfId="0" applyNumberFormat="1"/>
    <xf numFmtId="0" fontId="6" fillId="0" borderId="11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6" fillId="0" borderId="14" xfId="0" applyFont="1" applyBorder="1"/>
    <xf numFmtId="0" fontId="4" fillId="0" borderId="14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8" fillId="0" borderId="0" xfId="0" applyFont="1"/>
    <xf numFmtId="0" fontId="9" fillId="2" borderId="1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/>
    </xf>
    <xf numFmtId="1" fontId="13" fillId="0" borderId="11" xfId="1" applyNumberFormat="1" applyFont="1" applyFill="1" applyBorder="1" applyAlignment="1">
      <alignment horizontal="center" vertical="center"/>
    </xf>
    <xf numFmtId="1" fontId="12" fillId="0" borderId="12" xfId="1" applyNumberFormat="1" applyFont="1" applyFill="1" applyBorder="1" applyAlignment="1">
      <alignment horizontal="center" vertical="center"/>
    </xf>
    <xf numFmtId="0" fontId="12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1" fontId="12" fillId="0" borderId="13" xfId="1" applyNumberFormat="1" applyFont="1" applyFill="1" applyBorder="1" applyAlignment="1">
      <alignment horizontal="center" vertical="center"/>
    </xf>
    <xf numFmtId="1" fontId="13" fillId="0" borderId="14" xfId="1" applyNumberFormat="1" applyFont="1" applyFill="1" applyBorder="1" applyAlignment="1">
      <alignment horizontal="center" vertical="center"/>
    </xf>
    <xf numFmtId="1" fontId="12" fillId="0" borderId="15" xfId="1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/>
    </xf>
    <xf numFmtId="1" fontId="12" fillId="0" borderId="16" xfId="1" applyNumberFormat="1" applyFont="1" applyFill="1" applyBorder="1" applyAlignment="1">
      <alignment horizontal="center" vertical="center"/>
    </xf>
    <xf numFmtId="1" fontId="13" fillId="0" borderId="9" xfId="1" applyNumberFormat="1" applyFont="1" applyFill="1" applyBorder="1" applyAlignment="1">
      <alignment horizontal="center" vertical="center"/>
    </xf>
    <xf numFmtId="1" fontId="12" fillId="0" borderId="10" xfId="1" applyNumberFormat="1" applyFont="1" applyFill="1" applyBorder="1" applyAlignment="1">
      <alignment horizontal="center" vertical="center"/>
    </xf>
    <xf numFmtId="166" fontId="13" fillId="0" borderId="15" xfId="0" applyNumberFormat="1" applyFont="1" applyBorder="1" applyAlignment="1">
      <alignment horizontal="center" vertical="center" wrapText="1"/>
    </xf>
    <xf numFmtId="166" fontId="12" fillId="0" borderId="13" xfId="1" applyNumberFormat="1" applyFont="1" applyFill="1" applyBorder="1" applyAlignment="1">
      <alignment horizontal="center" vertical="center"/>
    </xf>
    <xf numFmtId="166" fontId="13" fillId="0" borderId="14" xfId="1" applyNumberFormat="1" applyFont="1" applyFill="1" applyBorder="1" applyAlignment="1">
      <alignment horizontal="center" vertical="center"/>
    </xf>
    <xf numFmtId="166" fontId="12" fillId="0" borderId="15" xfId="1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5" fillId="2" borderId="16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164" fontId="17" fillId="0" borderId="18" xfId="2" applyNumberFormat="1" applyFont="1" applyBorder="1" applyAlignment="1">
      <alignment horizontal="right" vertical="center" wrapText="1"/>
    </xf>
    <xf numFmtId="164" fontId="14" fillId="0" borderId="8" xfId="2" applyNumberFormat="1" applyFont="1" applyFill="1" applyBorder="1" applyAlignment="1">
      <alignment horizontal="right" vertical="center"/>
    </xf>
    <xf numFmtId="164" fontId="17" fillId="0" borderId="11" xfId="2" applyNumberFormat="1" applyFont="1" applyFill="1" applyBorder="1" applyAlignment="1">
      <alignment horizontal="right" vertical="center"/>
    </xf>
    <xf numFmtId="164" fontId="14" fillId="0" borderId="12" xfId="2" applyNumberFormat="1" applyFont="1" applyFill="1" applyBorder="1" applyAlignment="1">
      <alignment horizontal="right" vertical="center"/>
    </xf>
    <xf numFmtId="0" fontId="18" fillId="0" borderId="0" xfId="0" applyFont="1"/>
    <xf numFmtId="0" fontId="14" fillId="0" borderId="13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164" fontId="17" fillId="0" borderId="19" xfId="2" applyNumberFormat="1" applyFont="1" applyBorder="1" applyAlignment="1">
      <alignment horizontal="right" vertical="center" wrapText="1"/>
    </xf>
    <xf numFmtId="164" fontId="14" fillId="0" borderId="13" xfId="2" applyNumberFormat="1" applyFont="1" applyFill="1" applyBorder="1" applyAlignment="1">
      <alignment horizontal="right" vertical="center"/>
    </xf>
    <xf numFmtId="164" fontId="17" fillId="0" borderId="14" xfId="2" applyNumberFormat="1" applyFont="1" applyFill="1" applyBorder="1" applyAlignment="1">
      <alignment horizontal="right" vertical="center"/>
    </xf>
    <xf numFmtId="164" fontId="14" fillId="0" borderId="15" xfId="2" applyNumberFormat="1" applyFont="1" applyFill="1" applyBorder="1" applyAlignment="1">
      <alignment horizontal="right" vertical="center"/>
    </xf>
    <xf numFmtId="0" fontId="15" fillId="2" borderId="2" xfId="0" applyFont="1" applyFill="1" applyBorder="1" applyAlignment="1">
      <alignment vertical="center"/>
    </xf>
    <xf numFmtId="44" fontId="18" fillId="0" borderId="0" xfId="0" applyNumberFormat="1" applyFont="1"/>
    <xf numFmtId="0" fontId="15" fillId="2" borderId="10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7" fillId="0" borderId="24" xfId="0" applyFont="1" applyBorder="1" applyAlignment="1">
      <alignment vertical="center" wrapText="1"/>
    </xf>
    <xf numFmtId="164" fontId="17" fillId="0" borderId="25" xfId="2" applyNumberFormat="1" applyFont="1" applyBorder="1" applyAlignment="1">
      <alignment horizontal="right" vertical="center" wrapText="1"/>
    </xf>
    <xf numFmtId="164" fontId="14" fillId="0" borderId="26" xfId="2" applyNumberFormat="1" applyFont="1" applyFill="1" applyBorder="1" applyAlignment="1">
      <alignment horizontal="right" vertical="center"/>
    </xf>
    <xf numFmtId="164" fontId="17" fillId="0" borderId="24" xfId="2" applyNumberFormat="1" applyFont="1" applyFill="1" applyBorder="1" applyAlignment="1">
      <alignment horizontal="right" vertical="center"/>
    </xf>
    <xf numFmtId="164" fontId="14" fillId="0" borderId="27" xfId="2" applyNumberFormat="1" applyFont="1" applyFill="1" applyBorder="1" applyAlignment="1">
      <alignment horizontal="right" vertical="center"/>
    </xf>
    <xf numFmtId="0" fontId="19" fillId="0" borderId="0" xfId="0" applyFont="1"/>
    <xf numFmtId="164" fontId="17" fillId="0" borderId="15" xfId="2" applyNumberFormat="1" applyFont="1" applyBorder="1" applyAlignment="1">
      <alignment horizontal="right" vertical="center" wrapText="1"/>
    </xf>
    <xf numFmtId="0" fontId="20" fillId="0" borderId="8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44" fontId="22" fillId="0" borderId="28" xfId="0" applyNumberFormat="1" applyFont="1" applyBorder="1" applyAlignment="1">
      <alignment horizontal="center" vertical="center" wrapText="1"/>
    </xf>
    <xf numFmtId="44" fontId="20" fillId="0" borderId="0" xfId="2" applyFont="1" applyFill="1" applyBorder="1" applyAlignment="1">
      <alignment vertical="center" wrapText="1"/>
    </xf>
    <xf numFmtId="44" fontId="21" fillId="0" borderId="0" xfId="2" applyFont="1" applyFill="1" applyBorder="1" applyAlignment="1">
      <alignment vertical="center" wrapText="1"/>
    </xf>
    <xf numFmtId="44" fontId="21" fillId="0" borderId="0" xfId="2" applyFont="1" applyFill="1" applyBorder="1" applyAlignment="1">
      <alignment horizontal="center" vertical="center" wrapText="1"/>
    </xf>
    <xf numFmtId="44" fontId="20" fillId="0" borderId="29" xfId="2" applyFont="1" applyFill="1" applyBorder="1" applyAlignment="1">
      <alignment vertical="center" wrapText="1"/>
    </xf>
    <xf numFmtId="164" fontId="22" fillId="0" borderId="8" xfId="0" applyNumberFormat="1" applyFont="1" applyBorder="1" applyAlignment="1">
      <alignment horizontal="right" vertical="center" wrapText="1"/>
    </xf>
    <xf numFmtId="164" fontId="20" fillId="0" borderId="11" xfId="2" applyNumberFormat="1" applyFont="1" applyFill="1" applyBorder="1" applyAlignment="1">
      <alignment horizontal="right" vertical="center" wrapText="1"/>
    </xf>
    <xf numFmtId="164" fontId="21" fillId="0" borderId="11" xfId="2" applyNumberFormat="1" applyFont="1" applyFill="1" applyBorder="1" applyAlignment="1">
      <alignment horizontal="right" vertical="center" wrapText="1"/>
    </xf>
    <xf numFmtId="164" fontId="20" fillId="0" borderId="12" xfId="2" applyNumberFormat="1" applyFont="1" applyFill="1" applyBorder="1" applyAlignment="1">
      <alignment horizontal="right" vertical="center" wrapText="1"/>
    </xf>
    <xf numFmtId="0" fontId="20" fillId="0" borderId="13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0" fillId="0" borderId="0" xfId="0" applyFont="1"/>
    <xf numFmtId="0" fontId="15" fillId="2" borderId="30" xfId="0" applyFont="1" applyFill="1" applyBorder="1" applyAlignment="1">
      <alignment horizontal="center" vertical="center" wrapText="1"/>
    </xf>
    <xf numFmtId="164" fontId="15" fillId="2" borderId="13" xfId="2" applyNumberFormat="1" applyFont="1" applyFill="1" applyBorder="1" applyAlignment="1">
      <alignment horizontal="right" vertical="center" wrapText="1"/>
    </xf>
    <xf numFmtId="164" fontId="15" fillId="2" borderId="14" xfId="2" applyNumberFormat="1" applyFont="1" applyFill="1" applyBorder="1" applyAlignment="1">
      <alignment horizontal="right" vertical="center" wrapText="1"/>
    </xf>
    <xf numFmtId="164" fontId="15" fillId="2" borderId="15" xfId="2" applyNumberFormat="1" applyFont="1" applyFill="1" applyBorder="1" applyAlignment="1">
      <alignment horizontal="right" vertical="center" wrapText="1"/>
    </xf>
    <xf numFmtId="0" fontId="12" fillId="0" borderId="0" xfId="0" applyFont="1"/>
    <xf numFmtId="44" fontId="12" fillId="0" borderId="0" xfId="2" applyFont="1" applyFill="1"/>
    <xf numFmtId="0" fontId="12" fillId="0" borderId="0" xfId="0" applyFont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164" fontId="5" fillId="0" borderId="31" xfId="0" applyNumberFormat="1" applyFont="1" applyBorder="1" applyAlignment="1">
      <alignment horizontal="right" vertical="center" wrapText="1"/>
    </xf>
    <xf numFmtId="164" fontId="5" fillId="0" borderId="32" xfId="0" applyNumberFormat="1" applyFont="1" applyBorder="1" applyAlignment="1">
      <alignment horizontal="right" vertical="center" wrapText="1"/>
    </xf>
    <xf numFmtId="164" fontId="5" fillId="0" borderId="33" xfId="0" applyNumberFormat="1" applyFont="1" applyBorder="1" applyAlignment="1">
      <alignment horizontal="right" vertical="center" wrapText="1"/>
    </xf>
    <xf numFmtId="164" fontId="5" fillId="3" borderId="10" xfId="0" applyNumberFormat="1" applyFont="1" applyFill="1" applyBorder="1" applyAlignment="1" applyProtection="1">
      <alignment horizontal="right" vertical="center" wrapText="1"/>
      <protection locked="0"/>
    </xf>
    <xf numFmtId="164" fontId="5" fillId="3" borderId="12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D0C5D-2C7D-4262-929C-7539DB21E3D7}">
  <sheetPr>
    <tabColor theme="6" tint="0.79998168889431442"/>
  </sheetPr>
  <dimension ref="A1:I33"/>
  <sheetViews>
    <sheetView tabSelected="1" zoomScale="90" zoomScaleNormal="90" workbookViewId="0">
      <selection activeCell="B7" sqref="B7"/>
    </sheetView>
  </sheetViews>
  <sheetFormatPr defaultColWidth="11.42578125" defaultRowHeight="14.45"/>
  <cols>
    <col min="1" max="1" width="20" customWidth="1"/>
    <col min="2" max="2" width="84.28515625" customWidth="1"/>
    <col min="3" max="3" width="11.140625" style="18" customWidth="1"/>
    <col min="4" max="4" width="14.42578125" bestFit="1" customWidth="1"/>
    <col min="5" max="5" width="12" bestFit="1" customWidth="1"/>
    <col min="6" max="6" width="14.5703125" customWidth="1"/>
    <col min="7" max="7" width="16.42578125" customWidth="1"/>
  </cols>
  <sheetData>
    <row r="1" spans="1:9" ht="15.95" thickBot="1">
      <c r="A1" s="117" t="s">
        <v>0</v>
      </c>
      <c r="B1" s="118"/>
      <c r="C1" s="118"/>
      <c r="D1" s="119"/>
    </row>
    <row r="2" spans="1:9" ht="31.5" thickBot="1">
      <c r="A2" s="1" t="s">
        <v>1</v>
      </c>
      <c r="B2" s="2" t="s">
        <v>2</v>
      </c>
      <c r="C2" s="3" t="s">
        <v>3</v>
      </c>
      <c r="D2" s="4" t="s">
        <v>4</v>
      </c>
      <c r="F2" s="111" t="s">
        <v>5</v>
      </c>
    </row>
    <row r="3" spans="1:9" ht="43.5" customHeight="1">
      <c r="A3" s="5" t="s">
        <v>6</v>
      </c>
      <c r="B3" s="6" t="s">
        <v>7</v>
      </c>
      <c r="C3" s="7" t="s">
        <v>8</v>
      </c>
      <c r="D3" s="115"/>
      <c r="F3" s="112">
        <v>120</v>
      </c>
    </row>
    <row r="4" spans="1:9" ht="30">
      <c r="A4" s="5" t="s">
        <v>9</v>
      </c>
      <c r="B4" s="8" t="s">
        <v>10</v>
      </c>
      <c r="C4" s="9" t="s">
        <v>8</v>
      </c>
      <c r="D4" s="116"/>
      <c r="F4" s="113">
        <v>75</v>
      </c>
    </row>
    <row r="5" spans="1:9" ht="30">
      <c r="A5" s="5" t="s">
        <v>11</v>
      </c>
      <c r="B5" s="8" t="s">
        <v>12</v>
      </c>
      <c r="C5" s="9" t="s">
        <v>13</v>
      </c>
      <c r="D5" s="116"/>
      <c r="F5" s="113">
        <v>0.6</v>
      </c>
    </row>
    <row r="6" spans="1:9" ht="15.75">
      <c r="A6" s="5" t="s">
        <v>14</v>
      </c>
      <c r="B6" s="8" t="s">
        <v>15</v>
      </c>
      <c r="C6" s="9" t="s">
        <v>8</v>
      </c>
      <c r="D6" s="116"/>
      <c r="F6" s="113">
        <v>120</v>
      </c>
    </row>
    <row r="7" spans="1:9" ht="15.75">
      <c r="A7" s="10" t="s">
        <v>16</v>
      </c>
      <c r="B7" s="8" t="s">
        <v>17</v>
      </c>
      <c r="C7" s="9" t="s">
        <v>18</v>
      </c>
      <c r="D7" s="116"/>
      <c r="F7" s="113">
        <v>1200</v>
      </c>
    </row>
    <row r="8" spans="1:9" ht="30">
      <c r="A8" s="10" t="s">
        <v>19</v>
      </c>
      <c r="B8" s="8" t="s">
        <v>20</v>
      </c>
      <c r="C8" s="9" t="s">
        <v>18</v>
      </c>
      <c r="D8" s="116"/>
      <c r="F8" s="113">
        <v>1400</v>
      </c>
    </row>
    <row r="9" spans="1:9" ht="30">
      <c r="A9" s="10" t="s">
        <v>21</v>
      </c>
      <c r="B9" s="8" t="s">
        <v>22</v>
      </c>
      <c r="C9" s="9" t="s">
        <v>18</v>
      </c>
      <c r="D9" s="116"/>
      <c r="F9" s="113">
        <v>1600</v>
      </c>
    </row>
    <row r="10" spans="1:9" ht="34.5" customHeight="1">
      <c r="A10" s="10" t="s">
        <v>23</v>
      </c>
      <c r="B10" s="8" t="s">
        <v>24</v>
      </c>
      <c r="C10" s="9" t="s">
        <v>18</v>
      </c>
      <c r="D10" s="116"/>
      <c r="F10" s="113">
        <v>2100</v>
      </c>
    </row>
    <row r="11" spans="1:9" ht="30">
      <c r="A11" s="10" t="s">
        <v>25</v>
      </c>
      <c r="B11" s="8" t="s">
        <v>26</v>
      </c>
      <c r="C11" s="9" t="s">
        <v>18</v>
      </c>
      <c r="D11" s="116"/>
      <c r="F11" s="113">
        <v>2500</v>
      </c>
    </row>
    <row r="12" spans="1:9" ht="30">
      <c r="A12" s="10" t="s">
        <v>27</v>
      </c>
      <c r="B12" s="8" t="s">
        <v>28</v>
      </c>
      <c r="C12" s="9" t="s">
        <v>18</v>
      </c>
      <c r="D12" s="116"/>
      <c r="F12" s="113">
        <v>3000</v>
      </c>
    </row>
    <row r="13" spans="1:9" ht="30">
      <c r="A13" s="10" t="s">
        <v>29</v>
      </c>
      <c r="B13" s="8" t="s">
        <v>30</v>
      </c>
      <c r="C13" s="9" t="s">
        <v>18</v>
      </c>
      <c r="D13" s="116"/>
      <c r="E13" s="11"/>
      <c r="F13" s="113">
        <v>4000</v>
      </c>
      <c r="I13" s="11"/>
    </row>
    <row r="14" spans="1:9" ht="30">
      <c r="A14" s="10" t="s">
        <v>31</v>
      </c>
      <c r="B14" s="8" t="s">
        <v>32</v>
      </c>
      <c r="C14" s="9" t="s">
        <v>18</v>
      </c>
      <c r="D14" s="116"/>
      <c r="E14" s="11"/>
      <c r="F14" s="113">
        <v>4300</v>
      </c>
      <c r="I14" s="11"/>
    </row>
    <row r="15" spans="1:9" ht="30">
      <c r="A15" s="10" t="s">
        <v>33</v>
      </c>
      <c r="B15" s="8" t="s">
        <v>34</v>
      </c>
      <c r="C15" s="9" t="s">
        <v>18</v>
      </c>
      <c r="D15" s="116"/>
      <c r="E15" s="11"/>
      <c r="F15" s="113">
        <v>7300</v>
      </c>
      <c r="I15" s="11"/>
    </row>
    <row r="16" spans="1:9" ht="30">
      <c r="A16" s="10" t="s">
        <v>35</v>
      </c>
      <c r="B16" s="8" t="s">
        <v>36</v>
      </c>
      <c r="C16" s="9" t="s">
        <v>18</v>
      </c>
      <c r="D16" s="116"/>
      <c r="E16" s="11"/>
      <c r="F16" s="113">
        <v>1800</v>
      </c>
      <c r="G16" s="12"/>
      <c r="I16" s="11"/>
    </row>
    <row r="17" spans="1:7" ht="30">
      <c r="A17" s="10" t="s">
        <v>37</v>
      </c>
      <c r="B17" s="8" t="s">
        <v>38</v>
      </c>
      <c r="C17" s="9" t="s">
        <v>18</v>
      </c>
      <c r="D17" s="116"/>
      <c r="E17" s="11"/>
      <c r="F17" s="113">
        <v>2700</v>
      </c>
      <c r="G17" s="12"/>
    </row>
    <row r="18" spans="1:7" ht="30">
      <c r="A18" s="10" t="s">
        <v>39</v>
      </c>
      <c r="B18" s="8" t="s">
        <v>40</v>
      </c>
      <c r="C18" s="9" t="s">
        <v>18</v>
      </c>
      <c r="D18" s="116"/>
      <c r="E18" s="11"/>
      <c r="F18" s="113">
        <v>4100</v>
      </c>
      <c r="G18" s="12"/>
    </row>
    <row r="19" spans="1:7" ht="30">
      <c r="A19" s="10" t="s">
        <v>41</v>
      </c>
      <c r="B19" s="8" t="s">
        <v>42</v>
      </c>
      <c r="C19" s="9" t="s">
        <v>18</v>
      </c>
      <c r="D19" s="116"/>
      <c r="E19" s="11"/>
      <c r="F19" s="113">
        <v>1200</v>
      </c>
    </row>
    <row r="20" spans="1:7" ht="30">
      <c r="A20" s="10" t="s">
        <v>43</v>
      </c>
      <c r="B20" s="8" t="s">
        <v>44</v>
      </c>
      <c r="C20" s="9" t="s">
        <v>18</v>
      </c>
      <c r="D20" s="116"/>
      <c r="E20" s="11"/>
      <c r="F20" s="113">
        <v>4200</v>
      </c>
    </row>
    <row r="21" spans="1:7" ht="30">
      <c r="A21" s="10" t="s">
        <v>45</v>
      </c>
      <c r="B21" s="8" t="s">
        <v>46</v>
      </c>
      <c r="C21" s="9" t="s">
        <v>18</v>
      </c>
      <c r="D21" s="116"/>
      <c r="E21" s="11"/>
      <c r="F21" s="113">
        <v>4700</v>
      </c>
    </row>
    <row r="22" spans="1:7" ht="60">
      <c r="A22" s="10" t="s">
        <v>47</v>
      </c>
      <c r="B22" s="8" t="s">
        <v>48</v>
      </c>
      <c r="C22" s="9" t="s">
        <v>18</v>
      </c>
      <c r="D22" s="116"/>
      <c r="E22" s="11"/>
      <c r="F22" s="113">
        <v>7600</v>
      </c>
    </row>
    <row r="23" spans="1:7" ht="30">
      <c r="A23" s="10" t="s">
        <v>49</v>
      </c>
      <c r="B23" s="8" t="s">
        <v>50</v>
      </c>
      <c r="C23" s="9" t="s">
        <v>18</v>
      </c>
      <c r="D23" s="116"/>
      <c r="E23" s="11"/>
      <c r="F23" s="113">
        <v>300</v>
      </c>
    </row>
    <row r="24" spans="1:7" ht="45">
      <c r="A24" s="10" t="s">
        <v>51</v>
      </c>
      <c r="B24" s="8" t="s">
        <v>52</v>
      </c>
      <c r="C24" s="9" t="s">
        <v>18</v>
      </c>
      <c r="D24" s="116"/>
      <c r="E24" s="11"/>
      <c r="F24" s="113">
        <v>1500</v>
      </c>
    </row>
    <row r="25" spans="1:7" ht="45">
      <c r="A25" s="10" t="s">
        <v>53</v>
      </c>
      <c r="B25" s="8" t="s">
        <v>54</v>
      </c>
      <c r="C25" s="9" t="s">
        <v>55</v>
      </c>
      <c r="D25" s="116"/>
      <c r="F25" s="113">
        <v>108</v>
      </c>
    </row>
    <row r="26" spans="1:7" ht="42.6" customHeight="1">
      <c r="A26" s="10" t="s">
        <v>56</v>
      </c>
      <c r="B26" s="13" t="s">
        <v>57</v>
      </c>
      <c r="C26" s="9" t="s">
        <v>55</v>
      </c>
      <c r="D26" s="116"/>
      <c r="F26" s="113">
        <v>125</v>
      </c>
    </row>
    <row r="27" spans="1:7" ht="81">
      <c r="A27" s="10" t="s">
        <v>58</v>
      </c>
      <c r="B27" s="13" t="s">
        <v>59</v>
      </c>
      <c r="C27" s="9" t="s">
        <v>55</v>
      </c>
      <c r="D27" s="116"/>
      <c r="F27" s="113">
        <v>500</v>
      </c>
    </row>
    <row r="28" spans="1:7" ht="81">
      <c r="A28" s="10" t="s">
        <v>60</v>
      </c>
      <c r="B28" s="13" t="s">
        <v>61</v>
      </c>
      <c r="C28" s="9" t="s">
        <v>55</v>
      </c>
      <c r="D28" s="116"/>
      <c r="F28" s="113">
        <v>500</v>
      </c>
    </row>
    <row r="29" spans="1:7" ht="32.25">
      <c r="A29" s="10" t="s">
        <v>62</v>
      </c>
      <c r="B29" s="13" t="s">
        <v>63</v>
      </c>
      <c r="C29" s="9" t="s">
        <v>55</v>
      </c>
      <c r="D29" s="116"/>
      <c r="F29" s="113">
        <v>190</v>
      </c>
    </row>
    <row r="30" spans="1:7" ht="15.95" thickBot="1">
      <c r="A30" s="14" t="s">
        <v>64</v>
      </c>
      <c r="B30" s="15" t="s">
        <v>65</v>
      </c>
      <c r="C30" s="16" t="s">
        <v>55</v>
      </c>
      <c r="D30" s="17">
        <v>20000</v>
      </c>
      <c r="F30" s="114">
        <v>20000</v>
      </c>
    </row>
    <row r="31" spans="1:7">
      <c r="A31" s="18"/>
    </row>
    <row r="33" spans="2:2">
      <c r="B33" s="19"/>
    </row>
  </sheetData>
  <sheetProtection algorithmName="SHA-512" hashValue="9lwn0JgMCERIrjYqM3aAxGXVniQlWRCQHMO8HqnNBfBGoX6d9OYduN1/fMq1zHYfE1nDUmtVWllpWAPGI7OUlw==" saltValue="v6B0sUjSjTB+LbogzSxl8Q==" spinCount="100000" sheet="1" objects="1" scenarios="1"/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A1F68-765F-4378-A232-72D31AB37245}">
  <sheetPr>
    <tabColor theme="6" tint="0.79998168889431442"/>
  </sheetPr>
  <dimension ref="A1:L42"/>
  <sheetViews>
    <sheetView topLeftCell="A29" zoomScaleNormal="100" workbookViewId="0">
      <selection activeCell="F31" sqref="F31"/>
    </sheetView>
  </sheetViews>
  <sheetFormatPr defaultColWidth="11.42578125" defaultRowHeight="14.45"/>
  <cols>
    <col min="1" max="1" width="20" customWidth="1"/>
    <col min="2" max="2" width="87.28515625" customWidth="1"/>
    <col min="3" max="3" width="11.140625" style="18" customWidth="1"/>
    <col min="4" max="4" width="7.140625" customWidth="1"/>
    <col min="5" max="5" width="5.5703125" customWidth="1"/>
    <col min="6" max="6" width="6.5703125" customWidth="1"/>
    <col min="7" max="7" width="5.5703125" customWidth="1"/>
    <col min="9" max="12" width="11.5703125" bestFit="1" customWidth="1"/>
  </cols>
  <sheetData>
    <row r="1" spans="1:7" ht="15" thickBot="1">
      <c r="A1" s="126" t="s">
        <v>66</v>
      </c>
      <c r="B1" s="127"/>
      <c r="C1" s="127"/>
      <c r="D1" s="127"/>
      <c r="E1" s="127"/>
      <c r="F1" s="127"/>
      <c r="G1" s="128"/>
    </row>
    <row r="2" spans="1:7" ht="15" thickBot="1"/>
    <row r="3" spans="1:7" ht="15" thickBot="1">
      <c r="A3" s="126" t="s">
        <v>67</v>
      </c>
      <c r="B3" s="127"/>
      <c r="C3" s="128"/>
      <c r="D3" s="123" t="s">
        <v>68</v>
      </c>
      <c r="E3" s="124"/>
      <c r="F3" s="124"/>
      <c r="G3" s="125"/>
    </row>
    <row r="4" spans="1:7">
      <c r="A4" s="20" t="s">
        <v>1</v>
      </c>
      <c r="B4" s="21" t="s">
        <v>2</v>
      </c>
      <c r="C4" s="22" t="s">
        <v>69</v>
      </c>
      <c r="D4" s="23">
        <v>2026</v>
      </c>
      <c r="E4" s="24">
        <v>2027</v>
      </c>
      <c r="F4" s="25">
        <v>2028</v>
      </c>
      <c r="G4" s="26">
        <v>2029</v>
      </c>
    </row>
    <row r="5" spans="1:7">
      <c r="A5" s="27" t="str">
        <f>PREUS_L2!A7</f>
        <v>REPL2001</v>
      </c>
      <c r="B5" s="28" t="str">
        <f>PREUS_L2!B7</f>
        <v>Desmuntatge de motor de gàbia d'esquirol(segons apartat 4.5.1.1.1 Plec Tècnic).</v>
      </c>
      <c r="C5" s="29">
        <f>SUM(D5:G5)</f>
        <v>10</v>
      </c>
      <c r="D5" s="30">
        <v>1</v>
      </c>
      <c r="E5" s="31">
        <v>3</v>
      </c>
      <c r="F5" s="31">
        <v>2</v>
      </c>
      <c r="G5" s="32">
        <v>4</v>
      </c>
    </row>
    <row r="6" spans="1:7" ht="27.95">
      <c r="A6" s="27" t="str">
        <f>PREUS_L2!A8</f>
        <v>REPL2002</v>
      </c>
      <c r="B6" s="28" t="str">
        <f>PREUS_L2!B8</f>
        <v>Desmuntatge de motor de rotor bobinat amb muntatge horitzontal (segons apartat 4.5.1.1.1 Plec Tècnic).</v>
      </c>
      <c r="C6" s="29">
        <f t="shared" ref="C6:C10" si="0">SUM(D6:G6)</f>
        <v>2</v>
      </c>
      <c r="D6" s="30">
        <v>0</v>
      </c>
      <c r="E6" s="31">
        <v>1</v>
      </c>
      <c r="F6" s="31">
        <v>1</v>
      </c>
      <c r="G6" s="32">
        <v>0</v>
      </c>
    </row>
    <row r="7" spans="1:7" ht="27.95">
      <c r="A7" s="27" t="str">
        <f>PREUS_L2!A9</f>
        <v>REPL2003</v>
      </c>
      <c r="B7" s="28" t="str">
        <f>PREUS_L2!B9</f>
        <v>Desmuntatge de motor de rotor bobinat amb muntatge vertical (segons apartat 4.5.1.1.1 Plec Tècnic).</v>
      </c>
      <c r="C7" s="29">
        <f t="shared" si="0"/>
        <v>1</v>
      </c>
      <c r="D7" s="30">
        <v>1</v>
      </c>
      <c r="E7" s="31">
        <v>0</v>
      </c>
      <c r="F7" s="31">
        <v>0</v>
      </c>
      <c r="G7" s="32">
        <v>0</v>
      </c>
    </row>
    <row r="8" spans="1:7" ht="27.95">
      <c r="A8" s="27" t="str">
        <f>PREUS_L2!A10</f>
        <v>REPL2004</v>
      </c>
      <c r="B8" s="28" t="str">
        <f>PREUS_L2!B10</f>
        <v>Muntatge en bancada i posada en servei motor de gàbia d'esquirol  (segons apartat 4.5.1.1.2 Plec Tècnic).</v>
      </c>
      <c r="C8" s="29">
        <f t="shared" si="0"/>
        <v>10</v>
      </c>
      <c r="D8" s="30">
        <v>1</v>
      </c>
      <c r="E8" s="31">
        <v>3</v>
      </c>
      <c r="F8" s="31">
        <v>2</v>
      </c>
      <c r="G8" s="32">
        <v>4</v>
      </c>
    </row>
    <row r="9" spans="1:7" ht="27.95">
      <c r="A9" s="27" t="str">
        <f>PREUS_L2!A11</f>
        <v>REPL2005</v>
      </c>
      <c r="B9" s="28" t="str">
        <f>PREUS_L2!B11</f>
        <v>Muntatge en bancada i posada en servei motor horitzontal de rotor bobinat (segons apartat 4.5.1.1.2 Plec Tècnic).</v>
      </c>
      <c r="C9" s="29">
        <f t="shared" si="0"/>
        <v>2</v>
      </c>
      <c r="D9" s="30">
        <v>0</v>
      </c>
      <c r="E9" s="31">
        <v>1</v>
      </c>
      <c r="F9" s="31">
        <v>1</v>
      </c>
      <c r="G9" s="32">
        <v>0</v>
      </c>
    </row>
    <row r="10" spans="1:7" ht="28.5" thickBot="1">
      <c r="A10" s="33" t="str">
        <f>PREUS_L2!A12</f>
        <v>REPL2006</v>
      </c>
      <c r="B10" s="34" t="str">
        <f>PREUS_L2!B12</f>
        <v>Muntatge en bancada i posada en servei motor vertical de rotor bobinat (segons apartat 4.5.1.1.2 Plec Tècnic).</v>
      </c>
      <c r="C10" s="35">
        <f t="shared" si="0"/>
        <v>1</v>
      </c>
      <c r="D10" s="36">
        <v>1</v>
      </c>
      <c r="E10" s="37">
        <v>0</v>
      </c>
      <c r="F10" s="37">
        <v>0</v>
      </c>
      <c r="G10" s="38">
        <v>0</v>
      </c>
    </row>
    <row r="11" spans="1:7" ht="16.5" customHeight="1" thickBot="1"/>
    <row r="12" spans="1:7" ht="15" thickBot="1">
      <c r="A12" s="126" t="s">
        <v>70</v>
      </c>
      <c r="B12" s="127"/>
      <c r="C12" s="39"/>
      <c r="D12" s="123" t="str">
        <f>D3</f>
        <v>Amidament anuals estimats</v>
      </c>
      <c r="E12" s="124"/>
      <c r="F12" s="124"/>
      <c r="G12" s="125"/>
    </row>
    <row r="13" spans="1:7">
      <c r="A13" s="20" t="s">
        <v>1</v>
      </c>
      <c r="B13" s="21" t="s">
        <v>2</v>
      </c>
      <c r="C13" s="22" t="s">
        <v>69</v>
      </c>
      <c r="D13" s="23">
        <v>2026</v>
      </c>
      <c r="E13" s="24">
        <v>2027</v>
      </c>
      <c r="F13" s="25">
        <v>2028</v>
      </c>
      <c r="G13" s="26">
        <v>2029</v>
      </c>
    </row>
    <row r="14" spans="1:7" ht="27.95">
      <c r="A14" s="27" t="str">
        <f>PREUS_L2!A13</f>
        <v>REPL2007</v>
      </c>
      <c r="B14" s="28" t="str">
        <f>PREUS_L2!B13</f>
        <v>Treballs de reparació bàsica  motor de gàbia d'esquirol de P&lt;1610 kW(segons apartat 4.5.2.1.3 Plec Tècnic).</v>
      </c>
      <c r="C14" s="40">
        <f t="shared" ref="C14:C16" si="1">SUM(D14:G14)</f>
        <v>5</v>
      </c>
      <c r="D14" s="30">
        <v>0</v>
      </c>
      <c r="E14" s="31">
        <v>1</v>
      </c>
      <c r="F14" s="31">
        <v>2</v>
      </c>
      <c r="G14" s="32">
        <v>2</v>
      </c>
    </row>
    <row r="15" spans="1:7" ht="27.95">
      <c r="A15" s="27" t="str">
        <f>PREUS_L2!A14</f>
        <v>REPL2008</v>
      </c>
      <c r="B15" s="28" t="str">
        <f>PREUS_L2!B14</f>
        <v>Treballs de reparació bàsica motor de gàbia d'esquirol de P&gt;1610 kW (segons apartat 4.5.2.1.3 Plec Tècnic).</v>
      </c>
      <c r="C15" s="40">
        <f t="shared" si="1"/>
        <v>5</v>
      </c>
      <c r="D15" s="30">
        <v>1</v>
      </c>
      <c r="E15" s="31">
        <v>2</v>
      </c>
      <c r="F15" s="31">
        <v>0</v>
      </c>
      <c r="G15" s="32">
        <v>2</v>
      </c>
    </row>
    <row r="16" spans="1:7" ht="24.95" customHeight="1" thickBot="1">
      <c r="A16" s="33" t="str">
        <f>PREUS_L2!A15</f>
        <v>REPL2009</v>
      </c>
      <c r="B16" s="34" t="str">
        <f>PREUS_L2!B15</f>
        <v>Treballs de reparació bàsica motor de rotor bobinat (segons apartat 4.5.2.1.3 Plec Tècnic).</v>
      </c>
      <c r="C16" s="41">
        <f t="shared" si="1"/>
        <v>3</v>
      </c>
      <c r="D16" s="36">
        <v>1</v>
      </c>
      <c r="E16" s="37">
        <v>1</v>
      </c>
      <c r="F16" s="37">
        <v>1</v>
      </c>
      <c r="G16" s="38">
        <v>0</v>
      </c>
    </row>
    <row r="17" spans="1:12" ht="15" thickBot="1"/>
    <row r="18" spans="1:12" ht="21.95" customHeight="1" thickBot="1">
      <c r="A18" s="126" t="s">
        <v>71</v>
      </c>
      <c r="B18" s="127"/>
      <c r="C18" s="39"/>
      <c r="D18" s="123" t="str">
        <f>D12</f>
        <v>Amidament anuals estimats</v>
      </c>
      <c r="E18" s="124"/>
      <c r="F18" s="124"/>
      <c r="G18" s="125"/>
    </row>
    <row r="19" spans="1:12" ht="15" thickBot="1">
      <c r="A19" s="42" t="s">
        <v>1</v>
      </c>
      <c r="B19" s="43" t="s">
        <v>2</v>
      </c>
      <c r="C19" s="44" t="s">
        <v>69</v>
      </c>
      <c r="D19" s="23">
        <v>2026</v>
      </c>
      <c r="E19" s="24">
        <v>2027</v>
      </c>
      <c r="F19" s="25">
        <v>2028</v>
      </c>
      <c r="G19" s="26">
        <v>2029</v>
      </c>
    </row>
    <row r="20" spans="1:12" ht="27.95">
      <c r="A20" s="45" t="str">
        <f>PREUS_L2!A16</f>
        <v>REPL2010</v>
      </c>
      <c r="B20" s="46" t="str">
        <f>PREUS_L2!B16</f>
        <v>Treballs substitució rodament en motor de gàbia d'esquirol de P&lt;1610 kW(segons apartat 4.5.1.2.1 Plec Tècnic).</v>
      </c>
      <c r="C20" s="47">
        <f t="shared" ref="C20:C33" si="2">SUM(D20:G20)</f>
        <v>5</v>
      </c>
      <c r="D20" s="48">
        <v>0</v>
      </c>
      <c r="E20" s="49">
        <v>1</v>
      </c>
      <c r="F20" s="49">
        <v>2</v>
      </c>
      <c r="G20" s="50">
        <v>2</v>
      </c>
    </row>
    <row r="21" spans="1:12" ht="27.95">
      <c r="A21" s="27" t="str">
        <f>PREUS_L2!A17</f>
        <v>REPL2011</v>
      </c>
      <c r="B21" s="28" t="str">
        <f>PREUS_L2!B17</f>
        <v>Treballs de substitució rodament de motor de gàbia d'esquirol de P&gt;1610 kW (segons apartat 4.5.1.2.1 Plec Tècnic).</v>
      </c>
      <c r="C21" s="40">
        <f t="shared" si="2"/>
        <v>6</v>
      </c>
      <c r="D21" s="30">
        <v>1</v>
      </c>
      <c r="E21" s="31">
        <v>2</v>
      </c>
      <c r="F21" s="31">
        <v>1</v>
      </c>
      <c r="G21" s="32">
        <v>2</v>
      </c>
    </row>
    <row r="22" spans="1:12" ht="27.95">
      <c r="A22" s="27" t="str">
        <f>PREUS_L2!A18</f>
        <v>REPL2012</v>
      </c>
      <c r="B22" s="28" t="str">
        <f>PREUS_L2!B18</f>
        <v>Treballs de substitució rodament en motor de rotor bobinat (segons apartat 4.5.1.2.1 Plec Tècnic).</v>
      </c>
      <c r="C22" s="40">
        <f t="shared" si="2"/>
        <v>3</v>
      </c>
      <c r="D22" s="30">
        <v>1</v>
      </c>
      <c r="E22" s="31">
        <v>1</v>
      </c>
      <c r="F22" s="31">
        <v>1</v>
      </c>
      <c r="G22" s="32">
        <v>0</v>
      </c>
      <c r="I22" s="11"/>
      <c r="J22" s="11"/>
      <c r="K22" s="11"/>
      <c r="L22" s="11"/>
    </row>
    <row r="23" spans="1:12" ht="27.95">
      <c r="A23" s="27" t="str">
        <f>PREUS_L2!A19</f>
        <v>REPL2013</v>
      </c>
      <c r="B23" s="28" t="str">
        <f>PREUS_L2!B19</f>
        <v>Realitzar rectificació allotjament rodaments, amb encasquillat per obtenir una tolerància H6 (segons apartat 4.5.1.2.2 Plec Tècnic).</v>
      </c>
      <c r="C23" s="40">
        <f t="shared" si="2"/>
        <v>5</v>
      </c>
      <c r="D23" s="30">
        <v>1</v>
      </c>
      <c r="E23" s="31">
        <v>2</v>
      </c>
      <c r="F23" s="31">
        <v>2</v>
      </c>
      <c r="G23" s="32">
        <v>0</v>
      </c>
      <c r="I23" s="11"/>
      <c r="J23" s="11"/>
      <c r="K23" s="11"/>
      <c r="L23" s="11"/>
    </row>
    <row r="24" spans="1:12" ht="27.95">
      <c r="A24" s="27" t="str">
        <f>PREUS_L2!A20</f>
        <v>REPL2014</v>
      </c>
      <c r="B24" s="28" t="str">
        <f>PREUS_L2!B20</f>
        <v>Reparació  de barres trencades en Rotor de motor de gàbia d'esquirol &lt; 1610 kW (segons apartat 4.5.1.2.3 Plec Tècnic).</v>
      </c>
      <c r="C24" s="40">
        <f t="shared" si="2"/>
        <v>2</v>
      </c>
      <c r="D24" s="30">
        <v>0</v>
      </c>
      <c r="E24" s="31">
        <v>1</v>
      </c>
      <c r="F24" s="31">
        <v>1</v>
      </c>
      <c r="G24" s="32">
        <v>0</v>
      </c>
      <c r="I24" s="11"/>
      <c r="J24" s="11"/>
      <c r="K24" s="11"/>
      <c r="L24" s="11"/>
    </row>
    <row r="25" spans="1:12" ht="27.95">
      <c r="A25" s="27" t="str">
        <f>PREUS_L2!A21</f>
        <v>REPL2015</v>
      </c>
      <c r="B25" s="28" t="str">
        <f>PREUS_L2!B21</f>
        <v>Reparació de barres trencades en Rotor de motor de gàbia d'esquirol &gt; 1610 kW  (segons apartat 4.5.1.2.3 Plec Tècnic).</v>
      </c>
      <c r="C25" s="40">
        <f t="shared" si="2"/>
        <v>2</v>
      </c>
      <c r="D25" s="30">
        <v>1</v>
      </c>
      <c r="E25" s="31">
        <v>0</v>
      </c>
      <c r="F25" s="31">
        <v>1</v>
      </c>
      <c r="G25" s="32">
        <v>0</v>
      </c>
    </row>
    <row r="26" spans="1:12" ht="56.1">
      <c r="A26" s="27" t="str">
        <f>PREUS_L2!A22</f>
        <v>REPL2016</v>
      </c>
      <c r="B26" s="28" t="str">
        <f>PREUS_L2!B22</f>
        <v xml:space="preserve">Reparació cunyes del estator de motor  de gàbia d'esquirol, Inclou les tasques d'identificació de cunyes trencades,  fabricació i instal·lació cunyes, realització de la impregnació i curat del estator en forn i tractament antiflash. Fins el 50% del total de cunyes (segons apartat 4.5.1.2.4 Plec Tècnic). </v>
      </c>
      <c r="C26" s="40">
        <f t="shared" si="2"/>
        <v>4</v>
      </c>
      <c r="D26" s="30">
        <v>1</v>
      </c>
      <c r="E26" s="31">
        <v>0</v>
      </c>
      <c r="F26" s="31">
        <v>1</v>
      </c>
      <c r="G26" s="32">
        <v>2</v>
      </c>
    </row>
    <row r="27" spans="1:12" ht="27.95">
      <c r="A27" s="27" t="str">
        <f>PREUS_L2!A23</f>
        <v>REPL2017</v>
      </c>
      <c r="B27" s="28" t="str">
        <f>PREUS_L2!B23</f>
        <v xml:space="preserve">Increment de preu per la substitució  d'un 10% més cunyes estator (segons apartat 4.5.1.2.4 Plec Tècnic). </v>
      </c>
      <c r="C27" s="40">
        <f t="shared" si="2"/>
        <v>2</v>
      </c>
      <c r="D27" s="30">
        <v>2</v>
      </c>
      <c r="E27" s="31">
        <v>0</v>
      </c>
      <c r="F27" s="31">
        <v>0</v>
      </c>
      <c r="G27" s="32">
        <v>0</v>
      </c>
    </row>
    <row r="28" spans="1:12" ht="42">
      <c r="A28" s="27" t="str">
        <f>PREUS_L2!A24</f>
        <v>REPL2018</v>
      </c>
      <c r="B28" s="28" t="str">
        <f>PREUS_L2!B24</f>
        <v>Reparació de les borneres del caps de bobina del estator motor V&lt;11kV, desmuntatge dels caps de bobina, aportar material aïllant, instal·lació de noves bornes en els caps de bobina.  (segons apartat 4.5.1.2.5 Plec Tècnic).</v>
      </c>
      <c r="C28" s="40">
        <f t="shared" si="2"/>
        <v>5</v>
      </c>
      <c r="D28" s="30">
        <v>1</v>
      </c>
      <c r="E28" s="31">
        <v>2</v>
      </c>
      <c r="F28" s="31">
        <v>1</v>
      </c>
      <c r="G28" s="32">
        <v>1</v>
      </c>
    </row>
    <row r="29" spans="1:12" ht="42">
      <c r="A29" s="27" t="str">
        <f>PREUS_L2!A25</f>
        <v>MATL2001</v>
      </c>
      <c r="B29" s="28" t="str">
        <f>PREUS_L2!B25</f>
        <v>Escombretes de carbó tipus GC651 per col·lector rotor per motor INDAR EB C250 40x20x42mm, per comanda mínima de 24 unitats, segons plànol escombretes EBC250 (segons Annex 1 Plec Tècnic)</v>
      </c>
      <c r="C29" s="40">
        <f t="shared" si="2"/>
        <v>24</v>
      </c>
      <c r="D29" s="30">
        <v>24</v>
      </c>
      <c r="E29" s="31">
        <v>0</v>
      </c>
      <c r="F29" s="31">
        <v>0</v>
      </c>
      <c r="G29" s="32">
        <v>0</v>
      </c>
    </row>
    <row r="30" spans="1:12" ht="42">
      <c r="A30" s="27" t="str">
        <f>PREUS_L2!A26</f>
        <v>MATL2002</v>
      </c>
      <c r="B30" s="28" t="str">
        <f>PREUS_L2!B26</f>
        <v>Escombretes de carbó tipus GC651 per col·lector rotor per motor Siemens EB Abrera Masquefa 50x25x50mm, per comanda mínima de 24 unitats, segons plànol escombretes EB Abrera Masquefa (segons Annex 2 Plec Tècnic)</v>
      </c>
      <c r="C30" s="40">
        <f t="shared" si="2"/>
        <v>48</v>
      </c>
      <c r="D30" s="30">
        <v>0</v>
      </c>
      <c r="E30" s="31">
        <v>24</v>
      </c>
      <c r="F30" s="31">
        <v>24</v>
      </c>
      <c r="G30" s="32">
        <v>0</v>
      </c>
    </row>
    <row r="31" spans="1:12" ht="69.95">
      <c r="A31" s="27" t="str">
        <f>PREUS_L2!A27</f>
        <v>MATL2003</v>
      </c>
      <c r="B31" s="28" t="str">
        <f>PREUS_L2!B27</f>
        <v>Acceleròmetre Hansford Sensor referència HS420X0205406 o equivalent. Valor de mesurat  0-20mm/sg en RMS, corrent de sortida 4-20mA DC proporcional  la velocitat, freqüència de resposta 10Hz a 1kHz +- 5%(segons ISO20816), sensor intern Piezoelèctric (PZT), cos d'Acer inoxidable, IP67, temperatura de funcionament -25 a 90ºC, amb rosca de muntatge  M6 mascle , amb connector elèctric M12,  temps d'estabilització 2sg.</v>
      </c>
      <c r="C31" s="40">
        <f t="shared" si="2"/>
        <v>2</v>
      </c>
      <c r="D31" s="30">
        <v>1</v>
      </c>
      <c r="E31" s="31">
        <v>0</v>
      </c>
      <c r="F31" s="31">
        <v>1</v>
      </c>
      <c r="G31" s="32">
        <v>0</v>
      </c>
    </row>
    <row r="32" spans="1:12" ht="69.95">
      <c r="A32" s="27" t="str">
        <f>PREUS_L2!A28</f>
        <v>MATL2004</v>
      </c>
      <c r="B32" s="28" t="str">
        <f>PREUS_L2!B28</f>
        <v>Acceleròmetre Hansford Sensor referència HS420X0205408 o equivalent. Valor de mesurat  0-20mm/sg en RMS, corrent de sortida 4-20mA DC proporcional  la velocitat, freqüència de resposta 10Hz a 1kHz +- 5%(segons ISO20816), sensor intern Piezoelèctric (PZT), cos d'Acer inoxidable, IP67, temperatura de funcionament -25 a 90ºC, amb rosca de muntatge  M8 mascle , amb connector elèctric M12,  temps d'estabilització 2sg.</v>
      </c>
      <c r="C32" s="40">
        <f t="shared" si="2"/>
        <v>2</v>
      </c>
      <c r="D32" s="30">
        <v>1</v>
      </c>
      <c r="E32" s="31">
        <v>0</v>
      </c>
      <c r="F32" s="31">
        <v>1</v>
      </c>
      <c r="G32" s="32">
        <v>0</v>
      </c>
    </row>
    <row r="33" spans="1:7" ht="15" thickBot="1">
      <c r="A33" s="33" t="str">
        <f>PREUS_L2!A29</f>
        <v>MATL2005</v>
      </c>
      <c r="B33" s="34" t="str">
        <f>PREUS_L2!B29</f>
        <v>Cable de senyal per acceleròmetres amb connector M12 i 35 metres de longitud, o equivalent</v>
      </c>
      <c r="C33" s="41">
        <f t="shared" si="2"/>
        <v>2</v>
      </c>
      <c r="D33" s="36">
        <v>2</v>
      </c>
      <c r="E33" s="37">
        <v>0</v>
      </c>
      <c r="F33" s="37">
        <v>0</v>
      </c>
      <c r="G33" s="38">
        <v>0</v>
      </c>
    </row>
    <row r="35" spans="1:7" ht="15" thickBot="1">
      <c r="B35" s="19"/>
    </row>
    <row r="36" spans="1:7" ht="15" thickBot="1">
      <c r="A36" s="120" t="s">
        <v>72</v>
      </c>
      <c r="B36" s="121"/>
      <c r="C36" s="122"/>
      <c r="D36" s="123" t="str">
        <f>D18</f>
        <v>Amidament anuals estimats</v>
      </c>
      <c r="E36" s="124"/>
      <c r="F36" s="124"/>
      <c r="G36" s="125"/>
    </row>
    <row r="37" spans="1:7" ht="15" thickBot="1">
      <c r="B37" s="19"/>
    </row>
    <row r="38" spans="1:7">
      <c r="A38" s="20" t="s">
        <v>1</v>
      </c>
      <c r="B38" s="21" t="s">
        <v>2</v>
      </c>
      <c r="C38" s="22" t="s">
        <v>69</v>
      </c>
      <c r="D38" s="23">
        <v>2026</v>
      </c>
      <c r="E38" s="24">
        <v>2027</v>
      </c>
      <c r="F38" s="25">
        <v>2028</v>
      </c>
      <c r="G38" s="26">
        <v>2029</v>
      </c>
    </row>
    <row r="39" spans="1:7" ht="15" thickBot="1">
      <c r="A39" s="33" t="str">
        <f>PREUS_L2!A30</f>
        <v>PCRNP01</v>
      </c>
      <c r="B39" s="34" t="str">
        <f>PREUS_L2!B30</f>
        <v>Partida alçada a justificar per treballs correctius addicionals . (No es pot modificar)</v>
      </c>
      <c r="C39" s="51">
        <f>SUM(D39:G39)</f>
        <v>4</v>
      </c>
      <c r="D39" s="52">
        <v>1</v>
      </c>
      <c r="E39" s="53">
        <v>1</v>
      </c>
      <c r="F39" s="53">
        <v>1</v>
      </c>
      <c r="G39" s="54">
        <v>1</v>
      </c>
    </row>
    <row r="42" spans="1:7">
      <c r="B42" s="19"/>
    </row>
  </sheetData>
  <sheetProtection algorithmName="SHA-512" hashValue="FUmMl62yClEFEYocXDSCRCrpEMHEiJu+T4INEoxMeiVJ1bBvi49q/tEI9bPKY9L4wdyl0IjY+muhhaYSDLYE3g==" saltValue="SncbTeb+MIZZoz5BXPYiuA==" spinCount="100000" sheet="1" objects="1" scenarios="1"/>
  <mergeCells count="9">
    <mergeCell ref="A36:C36"/>
    <mergeCell ref="D36:G36"/>
    <mergeCell ref="A1:G1"/>
    <mergeCell ref="A3:C3"/>
    <mergeCell ref="D3:G3"/>
    <mergeCell ref="A12:B12"/>
    <mergeCell ref="D12:G12"/>
    <mergeCell ref="A18:B18"/>
    <mergeCell ref="D18:G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8B0E-81F6-4187-80A6-C9DB0C7176D4}">
  <sheetPr>
    <tabColor theme="6" tint="0.79998168889431442"/>
  </sheetPr>
  <dimension ref="A1:I41"/>
  <sheetViews>
    <sheetView topLeftCell="A30" zoomScaleNormal="100" workbookViewId="0">
      <selection activeCell="B44" sqref="B44"/>
    </sheetView>
  </sheetViews>
  <sheetFormatPr defaultColWidth="11.42578125" defaultRowHeight="14.45"/>
  <cols>
    <col min="1" max="1" width="8.85546875" style="55" bestFit="1" customWidth="1"/>
    <col min="2" max="2" width="77.42578125" style="55" customWidth="1"/>
    <col min="3" max="3" width="10.42578125" style="56" bestFit="1" customWidth="1"/>
    <col min="4" max="7" width="10.5703125" style="55" bestFit="1" customWidth="1"/>
    <col min="9" max="9" width="11.140625" customWidth="1"/>
  </cols>
  <sheetData>
    <row r="1" spans="1:9" ht="15" thickBot="1">
      <c r="A1" s="129" t="s">
        <v>66</v>
      </c>
      <c r="B1" s="130"/>
      <c r="C1" s="130"/>
      <c r="D1" s="130"/>
      <c r="E1" s="130"/>
      <c r="F1" s="130"/>
      <c r="G1" s="131"/>
    </row>
    <row r="2" spans="1:9" ht="15" thickBot="1"/>
    <row r="3" spans="1:9" ht="15" thickBot="1">
      <c r="A3" s="129" t="s">
        <v>67</v>
      </c>
      <c r="B3" s="130"/>
      <c r="C3" s="131"/>
      <c r="D3" s="132" t="s">
        <v>73</v>
      </c>
      <c r="E3" s="133"/>
      <c r="F3" s="133"/>
      <c r="G3" s="134"/>
    </row>
    <row r="4" spans="1:9">
      <c r="A4" s="57" t="s">
        <v>1</v>
      </c>
      <c r="B4" s="58" t="s">
        <v>2</v>
      </c>
      <c r="C4" s="59" t="s">
        <v>69</v>
      </c>
      <c r="D4" s="60">
        <v>2026</v>
      </c>
      <c r="E4" s="61">
        <v>2027</v>
      </c>
      <c r="F4" s="61">
        <v>2028</v>
      </c>
      <c r="G4" s="62">
        <v>2029</v>
      </c>
    </row>
    <row r="5" spans="1:9" s="69" customFormat="1" ht="10.5">
      <c r="A5" s="63" t="str">
        <f>AMID_L2!A5</f>
        <v>REPL2001</v>
      </c>
      <c r="B5" s="64" t="str">
        <f>AMID_L2!B5</f>
        <v>Desmuntatge de motor de gàbia d'esquirol(segons apartat 4.5.1.1.1 Plec Tècnic).</v>
      </c>
      <c r="C5" s="65">
        <f>SUM(D5:G5)</f>
        <v>0</v>
      </c>
      <c r="D5" s="66">
        <f>AMID_L2!D5*PREUS_L2!$D7</f>
        <v>0</v>
      </c>
      <c r="E5" s="67">
        <f>AMID_L2!E5*PREUS_L2!$D7</f>
        <v>0</v>
      </c>
      <c r="F5" s="67">
        <f>AMID_L2!F5*PREUS_L2!$D7</f>
        <v>0</v>
      </c>
      <c r="G5" s="68">
        <f>AMID_L2!G5*PREUS_L2!$D7</f>
        <v>0</v>
      </c>
    </row>
    <row r="6" spans="1:9" s="69" customFormat="1" ht="10.5">
      <c r="A6" s="63" t="str">
        <f>AMID_L2!A6</f>
        <v>REPL2002</v>
      </c>
      <c r="B6" s="64" t="str">
        <f>AMID_L2!B6</f>
        <v>Desmuntatge de motor de rotor bobinat amb muntatge horitzontal (segons apartat 4.5.1.1.1 Plec Tècnic).</v>
      </c>
      <c r="C6" s="65">
        <f t="shared" ref="C6:C10" si="0">SUM(D6:G6)</f>
        <v>0</v>
      </c>
      <c r="D6" s="66">
        <f>AMID_L2!D6*PREUS_L2!$D8</f>
        <v>0</v>
      </c>
      <c r="E6" s="67">
        <f>AMID_L2!E6*PREUS_L2!$D8</f>
        <v>0</v>
      </c>
      <c r="F6" s="67">
        <f>AMID_L2!F6*PREUS_L2!$D8</f>
        <v>0</v>
      </c>
      <c r="G6" s="68">
        <f>AMID_L2!G6*PREUS_L2!$D8</f>
        <v>0</v>
      </c>
    </row>
    <row r="7" spans="1:9" s="69" customFormat="1" ht="10.5">
      <c r="A7" s="63" t="str">
        <f>AMID_L2!A7</f>
        <v>REPL2003</v>
      </c>
      <c r="B7" s="64" t="str">
        <f>AMID_L2!B7</f>
        <v>Desmuntatge de motor de rotor bobinat amb muntatge vertical (segons apartat 4.5.1.1.1 Plec Tècnic).</v>
      </c>
      <c r="C7" s="65">
        <f t="shared" si="0"/>
        <v>0</v>
      </c>
      <c r="D7" s="66">
        <f>AMID_L2!D7*PREUS_L2!$D9</f>
        <v>0</v>
      </c>
      <c r="E7" s="67">
        <f>AMID_L2!E7*PREUS_L2!$D9</f>
        <v>0</v>
      </c>
      <c r="F7" s="67">
        <f>AMID_L2!F7*PREUS_L2!$D9</f>
        <v>0</v>
      </c>
      <c r="G7" s="68">
        <f>AMID_L2!G7*PREUS_L2!$D9</f>
        <v>0</v>
      </c>
    </row>
    <row r="8" spans="1:9" s="69" customFormat="1" ht="34.5" customHeight="1">
      <c r="A8" s="63" t="str">
        <f>AMID_L2!A8</f>
        <v>REPL2004</v>
      </c>
      <c r="B8" s="64" t="str">
        <f>AMID_L2!B8</f>
        <v>Muntatge en bancada i posada en servei motor de gàbia d'esquirol  (segons apartat 4.5.1.1.2 Plec Tècnic).</v>
      </c>
      <c r="C8" s="65">
        <f t="shared" si="0"/>
        <v>0</v>
      </c>
      <c r="D8" s="66">
        <f>AMID_L2!D8*PREUS_L2!$D10</f>
        <v>0</v>
      </c>
      <c r="E8" s="67">
        <f>AMID_L2!E8*PREUS_L2!$D10</f>
        <v>0</v>
      </c>
      <c r="F8" s="67">
        <f>AMID_L2!F8*PREUS_L2!$D10</f>
        <v>0</v>
      </c>
      <c r="G8" s="68">
        <f>AMID_L2!G8*PREUS_L2!$D10</f>
        <v>0</v>
      </c>
    </row>
    <row r="9" spans="1:9" s="69" customFormat="1" ht="10.5">
      <c r="A9" s="63" t="str">
        <f>AMID_L2!A9</f>
        <v>REPL2005</v>
      </c>
      <c r="B9" s="64" t="str">
        <f>AMID_L2!B9</f>
        <v>Muntatge en bancada i posada en servei motor horitzontal de rotor bobinat (segons apartat 4.5.1.1.2 Plec Tècnic).</v>
      </c>
      <c r="C9" s="65">
        <f t="shared" si="0"/>
        <v>0</v>
      </c>
      <c r="D9" s="66">
        <f>AMID_L2!D9*PREUS_L2!$D11</f>
        <v>0</v>
      </c>
      <c r="E9" s="67">
        <f>AMID_L2!E9*PREUS_L2!$D11</f>
        <v>0</v>
      </c>
      <c r="F9" s="67">
        <f>AMID_L2!F9*PREUS_L2!$D11</f>
        <v>0</v>
      </c>
      <c r="G9" s="68">
        <f>AMID_L2!G9*PREUS_L2!$D11</f>
        <v>0</v>
      </c>
    </row>
    <row r="10" spans="1:9" s="69" customFormat="1" ht="11.1" thickBot="1">
      <c r="A10" s="70" t="str">
        <f>AMID_L2!A10</f>
        <v>REPL2006</v>
      </c>
      <c r="B10" s="71" t="str">
        <f>AMID_L2!B10</f>
        <v>Muntatge en bancada i posada en servei motor vertical de rotor bobinat (segons apartat 4.5.1.1.2 Plec Tècnic).</v>
      </c>
      <c r="C10" s="72">
        <f t="shared" si="0"/>
        <v>0</v>
      </c>
      <c r="D10" s="73">
        <f>AMID_L2!D10*PREUS_L2!$D12</f>
        <v>0</v>
      </c>
      <c r="E10" s="74">
        <f>AMID_L2!E10*PREUS_L2!$D12</f>
        <v>0</v>
      </c>
      <c r="F10" s="74">
        <f>AMID_L2!F10*PREUS_L2!$D12</f>
        <v>0</v>
      </c>
      <c r="G10" s="75">
        <f>AMID_L2!G10*PREUS_L2!$D12</f>
        <v>0</v>
      </c>
    </row>
    <row r="11" spans="1:9" ht="16.5" customHeight="1" thickBot="1"/>
    <row r="12" spans="1:9" ht="15" thickBot="1">
      <c r="A12" s="129" t="s">
        <v>70</v>
      </c>
      <c r="B12" s="130"/>
      <c r="C12" s="76"/>
      <c r="D12" s="132" t="str">
        <f>D3</f>
        <v>Pressupost anual</v>
      </c>
      <c r="E12" s="133"/>
      <c r="F12" s="133"/>
      <c r="G12" s="134"/>
    </row>
    <row r="13" spans="1:9">
      <c r="A13" s="57" t="s">
        <v>1</v>
      </c>
      <c r="B13" s="58" t="s">
        <v>2</v>
      </c>
      <c r="C13" s="59" t="s">
        <v>69</v>
      </c>
      <c r="D13" s="60">
        <v>2026</v>
      </c>
      <c r="E13" s="61">
        <v>2027</v>
      </c>
      <c r="F13" s="61">
        <v>2028</v>
      </c>
      <c r="G13" s="62">
        <v>2029</v>
      </c>
    </row>
    <row r="14" spans="1:9" s="69" customFormat="1" ht="10.5">
      <c r="A14" s="63" t="str">
        <f>AMID_L2!A14</f>
        <v>REPL2007</v>
      </c>
      <c r="B14" s="64" t="str">
        <f>AMID_L2!B14</f>
        <v>Treballs de reparació bàsica  motor de gàbia d'esquirol de P&lt;1610 kW(segons apartat 4.5.2.1.3 Plec Tècnic).</v>
      </c>
      <c r="C14" s="65">
        <f t="shared" ref="C14:C16" si="1">SUM(D14:G14)</f>
        <v>0</v>
      </c>
      <c r="D14" s="66">
        <f>AMID_L2!D14*PREUS_L2!$D13</f>
        <v>0</v>
      </c>
      <c r="E14" s="67">
        <f>AMID_L2!E14*PREUS_L2!$D13</f>
        <v>0</v>
      </c>
      <c r="F14" s="67">
        <f>AMID_L2!F14*PREUS_L2!$D13</f>
        <v>0</v>
      </c>
      <c r="G14" s="68">
        <f>AMID_L2!G14*PREUS_L2!$D13</f>
        <v>0</v>
      </c>
      <c r="I14" s="77"/>
    </row>
    <row r="15" spans="1:9" s="69" customFormat="1" ht="10.5">
      <c r="A15" s="63" t="str">
        <f>AMID_L2!A15</f>
        <v>REPL2008</v>
      </c>
      <c r="B15" s="64" t="str">
        <f>AMID_L2!B15</f>
        <v>Treballs de reparació bàsica motor de gàbia d'esquirol de P&gt;1610 kW (segons apartat 4.5.2.1.3 Plec Tècnic).</v>
      </c>
      <c r="C15" s="65">
        <f t="shared" si="1"/>
        <v>0</v>
      </c>
      <c r="D15" s="66">
        <f>AMID_L2!D15*PREUS_L2!$D14</f>
        <v>0</v>
      </c>
      <c r="E15" s="67">
        <f>AMID_L2!E15*PREUS_L2!$D14</f>
        <v>0</v>
      </c>
      <c r="F15" s="67">
        <f>AMID_L2!F15*PREUS_L2!$D14</f>
        <v>0</v>
      </c>
      <c r="G15" s="68">
        <f>AMID_L2!G15*PREUS_L2!$D14</f>
        <v>0</v>
      </c>
      <c r="I15" s="77"/>
    </row>
    <row r="16" spans="1:9" s="69" customFormat="1" ht="24" customHeight="1" thickBot="1">
      <c r="A16" s="70" t="str">
        <f>AMID_L2!A16</f>
        <v>REPL2009</v>
      </c>
      <c r="B16" s="71" t="str">
        <f>AMID_L2!B16</f>
        <v>Treballs de reparació bàsica motor de rotor bobinat (segons apartat 4.5.2.1.3 Plec Tècnic).</v>
      </c>
      <c r="C16" s="72">
        <f t="shared" si="1"/>
        <v>0</v>
      </c>
      <c r="D16" s="73">
        <f>AMID_L2!D16*PREUS_L2!$D15</f>
        <v>0</v>
      </c>
      <c r="E16" s="74">
        <f>AMID_L2!E16*PREUS_L2!$D15</f>
        <v>0</v>
      </c>
      <c r="F16" s="74">
        <f>AMID_L2!F16*PREUS_L2!$D15</f>
        <v>0</v>
      </c>
      <c r="G16" s="75">
        <f>AMID_L2!G16*PREUS_L2!$D15</f>
        <v>0</v>
      </c>
      <c r="I16" s="77"/>
    </row>
    <row r="17" spans="1:9" ht="15" thickBot="1"/>
    <row r="18" spans="1:9" ht="15" thickBot="1">
      <c r="A18" s="129" t="s">
        <v>71</v>
      </c>
      <c r="B18" s="130"/>
      <c r="C18" s="76"/>
      <c r="D18" s="129" t="str">
        <f>D12</f>
        <v>Pressupost anual</v>
      </c>
      <c r="E18" s="130"/>
      <c r="F18" s="130"/>
      <c r="G18" s="131"/>
    </row>
    <row r="19" spans="1:9">
      <c r="A19" s="57" t="s">
        <v>1</v>
      </c>
      <c r="B19" s="58" t="s">
        <v>2</v>
      </c>
      <c r="C19" s="78" t="s">
        <v>69</v>
      </c>
      <c r="D19" s="79">
        <v>2026</v>
      </c>
      <c r="E19" s="80">
        <v>2027</v>
      </c>
      <c r="F19" s="81">
        <v>2028</v>
      </c>
      <c r="G19" s="82">
        <v>2029</v>
      </c>
    </row>
    <row r="20" spans="1:9" s="69" customFormat="1" ht="10.5">
      <c r="A20" s="63" t="str">
        <f>AMID_L2!A20</f>
        <v>REPL2010</v>
      </c>
      <c r="B20" s="64" t="str">
        <f>AMID_L2!B20</f>
        <v>Treballs substitució rodament en motor de gàbia d'esquirol de P&lt;1610 kW(segons apartat 4.5.1.2.1 Plec Tècnic).</v>
      </c>
      <c r="C20" s="65">
        <f t="shared" ref="C20:C33" si="2">SUM(D20:G20)</f>
        <v>0</v>
      </c>
      <c r="D20" s="66">
        <f>AMID_L2!D20*PREUS_L2!$D16</f>
        <v>0</v>
      </c>
      <c r="E20" s="67">
        <f>AMID_L2!E20*PREUS_L2!$D16</f>
        <v>0</v>
      </c>
      <c r="F20" s="67">
        <f>AMID_L2!F20*PREUS_L2!$D16</f>
        <v>0</v>
      </c>
      <c r="G20" s="68">
        <f>AMID_L2!G20*PREUS_L2!$D16</f>
        <v>0</v>
      </c>
      <c r="I20" s="77"/>
    </row>
    <row r="21" spans="1:9" s="69" customFormat="1" ht="10.5">
      <c r="A21" s="63" t="str">
        <f>AMID_L2!A21</f>
        <v>REPL2011</v>
      </c>
      <c r="B21" s="64" t="str">
        <f>AMID_L2!B21</f>
        <v>Treballs de substitució rodament de motor de gàbia d'esquirol de P&gt;1610 kW (segons apartat 4.5.1.2.1 Plec Tècnic).</v>
      </c>
      <c r="C21" s="65">
        <f t="shared" si="2"/>
        <v>0</v>
      </c>
      <c r="D21" s="66">
        <f>AMID_L2!D21*PREUS_L2!$D17</f>
        <v>0</v>
      </c>
      <c r="E21" s="67">
        <f>AMID_L2!E21*PREUS_L2!$D17</f>
        <v>0</v>
      </c>
      <c r="F21" s="67">
        <f>AMID_L2!F21*PREUS_L2!$D17</f>
        <v>0</v>
      </c>
      <c r="G21" s="68">
        <f>AMID_L2!G21*PREUS_L2!$D17</f>
        <v>0</v>
      </c>
    </row>
    <row r="22" spans="1:9" s="69" customFormat="1" ht="10.5">
      <c r="A22" s="63" t="str">
        <f>AMID_L2!A22</f>
        <v>REPL2012</v>
      </c>
      <c r="B22" s="64" t="str">
        <f>AMID_L2!B22</f>
        <v>Treballs de substitució rodament en motor de rotor bobinat (segons apartat 4.5.1.2.1 Plec Tècnic).</v>
      </c>
      <c r="C22" s="65">
        <f t="shared" si="2"/>
        <v>0</v>
      </c>
      <c r="D22" s="66">
        <f>AMID_L2!D22*PREUS_L2!$D18</f>
        <v>0</v>
      </c>
      <c r="E22" s="67">
        <f>AMID_L2!E22*PREUS_L2!$D18</f>
        <v>0</v>
      </c>
      <c r="F22" s="67">
        <f>AMID_L2!F22*PREUS_L2!$D18</f>
        <v>0</v>
      </c>
      <c r="G22" s="68">
        <f>AMID_L2!G22*PREUS_L2!$D18</f>
        <v>0</v>
      </c>
    </row>
    <row r="23" spans="1:9" s="69" customFormat="1" ht="20.100000000000001">
      <c r="A23" s="63" t="str">
        <f>AMID_L2!A23</f>
        <v>REPL2013</v>
      </c>
      <c r="B23" s="64" t="str">
        <f>AMID_L2!B23</f>
        <v>Realitzar rectificació allotjament rodaments, amb encasquillat per obtenir una tolerància H6 (segons apartat 4.5.1.2.2 Plec Tècnic).</v>
      </c>
      <c r="C23" s="65">
        <f t="shared" si="2"/>
        <v>0</v>
      </c>
      <c r="D23" s="66">
        <f>AMID_L2!D23*PREUS_L2!$D19</f>
        <v>0</v>
      </c>
      <c r="E23" s="67">
        <f>AMID_L2!E23*PREUS_L2!$D19</f>
        <v>0</v>
      </c>
      <c r="F23" s="67">
        <f>AMID_L2!F23*PREUS_L2!$D19</f>
        <v>0</v>
      </c>
      <c r="G23" s="68">
        <f>AMID_L2!G23*PREUS_L2!$D19</f>
        <v>0</v>
      </c>
    </row>
    <row r="24" spans="1:9" s="69" customFormat="1" ht="20.100000000000001">
      <c r="A24" s="63" t="str">
        <f>AMID_L2!A24</f>
        <v>REPL2014</v>
      </c>
      <c r="B24" s="64" t="str">
        <f>AMID_L2!B24</f>
        <v>Reparació  de barres trencades en Rotor de motor de gàbia d'esquirol &lt; 1610 kW (segons apartat 4.5.1.2.3 Plec Tècnic).</v>
      </c>
      <c r="C24" s="65">
        <f t="shared" si="2"/>
        <v>0</v>
      </c>
      <c r="D24" s="66">
        <f>AMID_L2!D24*PREUS_L2!$D20</f>
        <v>0</v>
      </c>
      <c r="E24" s="67">
        <f>AMID_L2!E24*PREUS_L2!$D20</f>
        <v>0</v>
      </c>
      <c r="F24" s="67">
        <f>AMID_L2!F24*PREUS_L2!$D20</f>
        <v>0</v>
      </c>
      <c r="G24" s="68">
        <f>AMID_L2!G24*PREUS_L2!$D20</f>
        <v>0</v>
      </c>
    </row>
    <row r="25" spans="1:9" s="69" customFormat="1" ht="20.100000000000001">
      <c r="A25" s="63" t="str">
        <f>AMID_L2!A25</f>
        <v>REPL2015</v>
      </c>
      <c r="B25" s="64" t="str">
        <f>AMID_L2!B25</f>
        <v>Reparació de barres trencades en Rotor de motor de gàbia d'esquirol &gt; 1610 kW  (segons apartat 4.5.1.2.3 Plec Tècnic).</v>
      </c>
      <c r="C25" s="65">
        <f t="shared" si="2"/>
        <v>0</v>
      </c>
      <c r="D25" s="66">
        <f>AMID_L2!D25*PREUS_L2!$D21</f>
        <v>0</v>
      </c>
      <c r="E25" s="67">
        <f>AMID_L2!E25*PREUS_L2!$D21</f>
        <v>0</v>
      </c>
      <c r="F25" s="67">
        <f>AMID_L2!F25*PREUS_L2!$D21</f>
        <v>0</v>
      </c>
      <c r="G25" s="68">
        <f>AMID_L2!G25*PREUS_L2!$D21</f>
        <v>0</v>
      </c>
    </row>
    <row r="26" spans="1:9" s="69" customFormat="1" ht="30">
      <c r="A26" s="63" t="str">
        <f>AMID_L2!A26</f>
        <v>REPL2016</v>
      </c>
      <c r="B26" s="64" t="str">
        <f>AMID_L2!B26</f>
        <v xml:space="preserve">Reparació cunyes del estator de motor  de gàbia d'esquirol, Inclou les tasques d'identificació de cunyes trencades,  fabricació i instal·lació cunyes, realització de la impregnació i curat del estator en forn i tractament antiflash. Fins el 50% del total de cunyes (segons apartat 4.5.1.2.4 Plec Tècnic). </v>
      </c>
      <c r="C26" s="65">
        <f t="shared" si="2"/>
        <v>0</v>
      </c>
      <c r="D26" s="66">
        <f>AMID_L2!D26*PREUS_L2!$D22</f>
        <v>0</v>
      </c>
      <c r="E26" s="67">
        <f>AMID_L2!E26*PREUS_L2!$D22</f>
        <v>0</v>
      </c>
      <c r="F26" s="67">
        <f>AMID_L2!F26*PREUS_L2!$D22</f>
        <v>0</v>
      </c>
      <c r="G26" s="68">
        <f>AMID_L2!G26*PREUS_L2!$D22</f>
        <v>0</v>
      </c>
    </row>
    <row r="27" spans="1:9" s="69" customFormat="1" ht="10.5">
      <c r="A27" s="63" t="str">
        <f>AMID_L2!A27</f>
        <v>REPL2017</v>
      </c>
      <c r="B27" s="83" t="str">
        <f>AMID_L2!B27</f>
        <v xml:space="preserve">Increment de preu per la substitució  d'un 10% més cunyes estator (segons apartat 4.5.1.2.4 Plec Tècnic). </v>
      </c>
      <c r="C27" s="84">
        <f t="shared" si="2"/>
        <v>0</v>
      </c>
      <c r="D27" s="66">
        <f>AMID_L2!D27*PREUS_L2!$D23</f>
        <v>0</v>
      </c>
      <c r="E27" s="67">
        <f>AMID_L2!E27*PREUS_L2!$D23</f>
        <v>0</v>
      </c>
      <c r="F27" s="67">
        <f>AMID_L2!F27*PREUS_L2!$D23</f>
        <v>0</v>
      </c>
      <c r="G27" s="68">
        <f>AMID_L2!G27*PREUS_L2!$D23</f>
        <v>0</v>
      </c>
    </row>
    <row r="28" spans="1:9" s="69" customFormat="1" ht="20.100000000000001">
      <c r="A28" s="63" t="str">
        <f>AMID_L2!A28</f>
        <v>REPL2018</v>
      </c>
      <c r="B28" s="83" t="str">
        <f>AMID_L2!B28</f>
        <v>Reparació de les borneres del caps de bobina del estator motor V&lt;11kV, desmuntatge dels caps de bobina, aportar material aïllant, instal·lació de noves bornes en els caps de bobina.  (segons apartat 4.5.1.2.5 Plec Tècnic).</v>
      </c>
      <c r="C28" s="84">
        <f t="shared" si="2"/>
        <v>0</v>
      </c>
      <c r="D28" s="85">
        <f>AMID_L2!D33*PREUS_L2!$D24</f>
        <v>0</v>
      </c>
      <c r="E28" s="86">
        <f>AMID_L2!E33*PREUS_L2!$D24</f>
        <v>0</v>
      </c>
      <c r="F28" s="86">
        <f>AMID_L2!F33*PREUS_L2!$D24</f>
        <v>0</v>
      </c>
      <c r="G28" s="87">
        <f>AMID_L2!G33*PREUS_L2!$D24</f>
        <v>0</v>
      </c>
    </row>
    <row r="29" spans="1:9" s="69" customFormat="1" ht="20.100000000000001">
      <c r="A29" s="63" t="str">
        <f>AMID_L2!A29</f>
        <v>MATL2001</v>
      </c>
      <c r="B29" s="83" t="str">
        <f>AMID_L2!B29</f>
        <v>Escombretes de carbó tipus GC651 per col·lector rotor per motor INDAR EB C250 40x20x42mm, per comanda mínima de 24 unitats, segons plànol escombretes EBC250 (segons Annex 1 Plec Tècnic)</v>
      </c>
      <c r="C29" s="84">
        <f t="shared" si="2"/>
        <v>0</v>
      </c>
      <c r="D29" s="85">
        <f>AMID_L2!D29*PREUS_L2!$D25</f>
        <v>0</v>
      </c>
      <c r="E29" s="86">
        <f>AMID_L2!E29*PREUS_L2!$D25</f>
        <v>0</v>
      </c>
      <c r="F29" s="86">
        <f>AMID_L2!F29*PREUS_L2!$D25</f>
        <v>0</v>
      </c>
      <c r="G29" s="87">
        <f>AMID_L2!G29*PREUS_L2!$D25</f>
        <v>0</v>
      </c>
    </row>
    <row r="30" spans="1:9" s="69" customFormat="1" ht="20.100000000000001">
      <c r="A30" s="63" t="str">
        <f>AMID_L2!A30</f>
        <v>MATL2002</v>
      </c>
      <c r="B30" s="83" t="str">
        <f>AMID_L2!B30</f>
        <v>Escombretes de carbó tipus GC651 per col·lector rotor per motor Siemens EB Abrera Masquefa 50x25x50mm, per comanda mínima de 24 unitats, segons plànol escombretes EB Abrera Masquefa (segons Annex 2 Plec Tècnic)</v>
      </c>
      <c r="C30" s="84">
        <f t="shared" si="2"/>
        <v>0</v>
      </c>
      <c r="D30" s="85">
        <f>AMID_L2!D30*PREUS_L2!$D26</f>
        <v>0</v>
      </c>
      <c r="E30" s="86">
        <f>AMID_L2!E30*PREUS_L2!$D26</f>
        <v>0</v>
      </c>
      <c r="F30" s="86">
        <f>AMID_L2!F30*PREUS_L2!$D26</f>
        <v>0</v>
      </c>
      <c r="G30" s="87">
        <f>AMID_L2!G30*PREUS_L2!$D26</f>
        <v>0</v>
      </c>
    </row>
    <row r="31" spans="1:9" s="69" customFormat="1" ht="39.950000000000003">
      <c r="A31" s="63" t="str">
        <f>AMID_L2!A31</f>
        <v>MATL2003</v>
      </c>
      <c r="B31" s="83" t="str">
        <f>AMID_L2!B31</f>
        <v>Acceleròmetre Hansford Sensor referència HS420X0205406 o equivalent. Valor de mesurat  0-20mm/sg en RMS, corrent de sortida 4-20mA DC proporcional  la velocitat, freqüència de resposta 10Hz a 1kHz +- 5%(segons ISO20816), sensor intern Piezoelèctric (PZT), cos d'Acer inoxidable, IP67, temperatura de funcionament -25 a 90ºC, amb rosca de muntatge  M6 mascle , amb connector elèctric M12,  temps d'estabilització 2sg.</v>
      </c>
      <c r="C31" s="84">
        <f t="shared" si="2"/>
        <v>0</v>
      </c>
      <c r="D31" s="85">
        <f>AMID_L2!D31*PREUS_L2!D$27</f>
        <v>0</v>
      </c>
      <c r="E31" s="86">
        <f>AMID_L2!E31*PREUS_L2!D$27</f>
        <v>0</v>
      </c>
      <c r="F31" s="86">
        <f>AMID_L2!F31*PREUS_L2!D$27</f>
        <v>0</v>
      </c>
      <c r="G31" s="87">
        <f>AMID_L2!G31*PREUS_L2!D$27</f>
        <v>0</v>
      </c>
    </row>
    <row r="32" spans="1:9" s="69" customFormat="1" ht="39.950000000000003">
      <c r="A32" s="63" t="str">
        <f>AMID_L2!A32</f>
        <v>MATL2004</v>
      </c>
      <c r="B32" s="83" t="str">
        <f>AMID_L2!B32</f>
        <v>Acceleròmetre Hansford Sensor referència HS420X0205408 o equivalent. Valor de mesurat  0-20mm/sg en RMS, corrent de sortida 4-20mA DC proporcional  la velocitat, freqüència de resposta 10Hz a 1kHz +- 5%(segons ISO20816), sensor intern Piezoelèctric (PZT), cos d'Acer inoxidable, IP67, temperatura de funcionament -25 a 90ºC, amb rosca de muntatge  M8 mascle , amb connector elèctric M12,  temps d'estabilització 2sg.</v>
      </c>
      <c r="C32" s="84">
        <f t="shared" si="2"/>
        <v>0</v>
      </c>
      <c r="D32" s="85">
        <f>AMID_L2!D32*PREUS_L2!$D$28</f>
        <v>0</v>
      </c>
      <c r="E32" s="86">
        <f>AMID_L2!E32*PREUS_L2!$D$28</f>
        <v>0</v>
      </c>
      <c r="F32" s="86">
        <f>AMID_L2!F32*PREUS_L2!$D$28</f>
        <v>0</v>
      </c>
      <c r="G32" s="87">
        <f>AMID_L2!G32*PREUS_L2!$D$28</f>
        <v>0</v>
      </c>
    </row>
    <row r="33" spans="1:7" s="69" customFormat="1" ht="11.1" thickBot="1">
      <c r="A33" s="70" t="str">
        <f>AMID_L2!A33</f>
        <v>MATL2005</v>
      </c>
      <c r="B33" s="71" t="str">
        <f>AMID_L2!B33</f>
        <v>Cable de senyal per acceleròmetres amb connector M12 i 35 metres de longitud, o equivalent</v>
      </c>
      <c r="C33" s="72">
        <f t="shared" si="2"/>
        <v>0</v>
      </c>
      <c r="D33" s="73">
        <f>AMID_L2!D33*PREUS_L2!D$29</f>
        <v>0</v>
      </c>
      <c r="E33" s="74">
        <f>AMID_L2!E33*PREUS_L2!D$29</f>
        <v>0</v>
      </c>
      <c r="F33" s="74">
        <f>AMID_L2!F33*PREUS_L2!D$29</f>
        <v>0</v>
      </c>
      <c r="G33" s="75">
        <f>AMID_L2!G33*PREUS_L2!D$29</f>
        <v>0</v>
      </c>
    </row>
    <row r="35" spans="1:7" ht="15" thickBot="1">
      <c r="B35" s="88"/>
    </row>
    <row r="36" spans="1:7" ht="15" thickBot="1">
      <c r="A36" s="129" t="s">
        <v>74</v>
      </c>
      <c r="B36" s="130"/>
      <c r="C36" s="131"/>
      <c r="D36" s="129" t="str">
        <f>D18</f>
        <v>Pressupost anual</v>
      </c>
      <c r="E36" s="130"/>
      <c r="F36" s="130"/>
      <c r="G36" s="131"/>
    </row>
    <row r="37" spans="1:7">
      <c r="A37" s="57" t="s">
        <v>1</v>
      </c>
      <c r="B37" s="58" t="s">
        <v>2</v>
      </c>
      <c r="C37" s="78" t="s">
        <v>69</v>
      </c>
      <c r="D37" s="79">
        <v>2026</v>
      </c>
      <c r="E37" s="80">
        <v>2027</v>
      </c>
      <c r="F37" s="81">
        <v>2028</v>
      </c>
      <c r="G37" s="82">
        <v>2029</v>
      </c>
    </row>
    <row r="38" spans="1:7" s="69" customFormat="1" ht="11.1" thickBot="1">
      <c r="A38" s="70" t="str">
        <f>AMID_L2!A39</f>
        <v>PCRNP01</v>
      </c>
      <c r="B38" s="71" t="str">
        <f>AMID_L2!B39</f>
        <v>Partida alçada a justificar per treballs correctius addicionals . (No es pot modificar)</v>
      </c>
      <c r="C38" s="89">
        <f>SUM(D38:G38)</f>
        <v>80000</v>
      </c>
      <c r="D38" s="73">
        <f>AMID_L2!D39*PREUS_L2!$D30</f>
        <v>20000</v>
      </c>
      <c r="E38" s="74">
        <f>AMID_L2!E39*PREUS_L2!$D30</f>
        <v>20000</v>
      </c>
      <c r="F38" s="74">
        <f>AMID_L2!F39*PREUS_L2!$D30</f>
        <v>20000</v>
      </c>
      <c r="G38" s="75">
        <f>AMID_L2!G39*PREUS_L2!$D30</f>
        <v>20000</v>
      </c>
    </row>
    <row r="41" spans="1:7">
      <c r="B41" s="88"/>
    </row>
  </sheetData>
  <sheetProtection algorithmName="SHA-512" hashValue="8RW3knmortRv1y0tMFsqVLIWl00SfiEFde0JZFSooJxZlFqGa3fr9YmwFOqxJWnpUEKcg+TqslQ75m/UDR2gcw==" saltValue="D9NHxoeX9Ud1muojujwpow==" spinCount="100000" sheet="1" objects="1" scenarios="1"/>
  <mergeCells count="9">
    <mergeCell ref="A36:C36"/>
    <mergeCell ref="D36:G36"/>
    <mergeCell ref="A1:G1"/>
    <mergeCell ref="A3:C3"/>
    <mergeCell ref="D3:G3"/>
    <mergeCell ref="A12:B12"/>
    <mergeCell ref="D12:G12"/>
    <mergeCell ref="A18:B18"/>
    <mergeCell ref="D18:G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1FE12-6756-4289-8782-1156228D6776}">
  <sheetPr>
    <tabColor theme="6" tint="0.79998168889431442"/>
  </sheetPr>
  <dimension ref="A1:G34"/>
  <sheetViews>
    <sheetView workbookViewId="0">
      <selection activeCell="D18" sqref="D18"/>
    </sheetView>
  </sheetViews>
  <sheetFormatPr defaultColWidth="10.85546875" defaultRowHeight="14.45"/>
  <cols>
    <col min="1" max="1" width="14.7109375" style="108" bestFit="1" customWidth="1"/>
    <col min="2" max="2" width="41.85546875" style="108" customWidth="1"/>
    <col min="3" max="3" width="15" style="109" bestFit="1" customWidth="1"/>
    <col min="4" max="7" width="13.7109375" style="109" bestFit="1" customWidth="1"/>
    <col min="8" max="8" width="5.42578125" customWidth="1"/>
  </cols>
  <sheetData>
    <row r="1" spans="1:7">
      <c r="A1" s="57" t="s">
        <v>75</v>
      </c>
      <c r="B1" s="78" t="s">
        <v>2</v>
      </c>
      <c r="C1" s="57" t="s">
        <v>76</v>
      </c>
      <c r="D1" s="58">
        <v>2026</v>
      </c>
      <c r="E1" s="58">
        <f>D1+1</f>
        <v>2027</v>
      </c>
      <c r="F1" s="58">
        <f t="shared" ref="F1:G1" si="0">E1+1</f>
        <v>2028</v>
      </c>
      <c r="G1" s="78">
        <f t="shared" si="0"/>
        <v>2029</v>
      </c>
    </row>
    <row r="2" spans="1:7">
      <c r="A2" s="90" t="str">
        <f>LEFT(AMID_L2!A1,FIND("º",AMID_L2!A1)+1)</f>
        <v>Capítol nº1</v>
      </c>
      <c r="B2" s="91" t="str">
        <f>MID(AMID_L2!A1,FIND("º",AMID_L2!A1)+4,LEN(AMID_L2!A1))</f>
        <v>Treballs de reparació</v>
      </c>
      <c r="C2" s="92"/>
      <c r="D2" s="93"/>
      <c r="E2" s="94"/>
      <c r="F2" s="95"/>
      <c r="G2" s="96"/>
    </row>
    <row r="3" spans="1:7">
      <c r="A3" s="90" t="str">
        <f>LEFT(AMID_L2!A3,FIND("º",AMID_L2!A3)+3)</f>
        <v>Capítol nº1.1</v>
      </c>
      <c r="B3" s="91" t="str">
        <f>MID(AMID_L2!A3,FIND("º",AMID_L2!A3)+5,LEN(AMID_L2!A3))</f>
        <v>Tasques de Muntatge i Desmuntatge</v>
      </c>
      <c r="C3" s="97">
        <f t="shared" ref="C3:C5" si="1">SUM(D3:G3)</f>
        <v>0</v>
      </c>
      <c r="D3" s="98">
        <f>SUM(PRESSUPOST_L2!D5:D10)</f>
        <v>0</v>
      </c>
      <c r="E3" s="99">
        <f>SUM(PRESSUPOST_L2!E5:E10)</f>
        <v>0</v>
      </c>
      <c r="F3" s="99">
        <f>SUM(PRESSUPOST_L2!F5:F10)</f>
        <v>0</v>
      </c>
      <c r="G3" s="100">
        <f>SUM(PRESSUPOST_L2!G5:G10)</f>
        <v>0</v>
      </c>
    </row>
    <row r="4" spans="1:7">
      <c r="A4" s="90" t="str">
        <f>LEFT(AMID_L2!A12,FIND("º",AMID_L2!A12)+3)</f>
        <v>Capítol nº1.2</v>
      </c>
      <c r="B4" s="91" t="str">
        <f>MID(AMID_L2!A12,FIND("º",AMID_L2!A12)+5,LEN(AMID_L2!A12))</f>
        <v>Reparació Bàsica.</v>
      </c>
      <c r="C4" s="97">
        <f t="shared" si="1"/>
        <v>0</v>
      </c>
      <c r="D4" s="98">
        <f>SUM(PRESSUPOST_L2!D14:D16)</f>
        <v>0</v>
      </c>
      <c r="E4" s="99">
        <f>SUM(PRESSUPOST_L2!E14:E16)</f>
        <v>0</v>
      </c>
      <c r="F4" s="99">
        <f>SUM(PRESSUPOST_L2!F14:F16)</f>
        <v>0</v>
      </c>
      <c r="G4" s="100">
        <f>SUM(PRESSUPOST_L2!G14:G16)</f>
        <v>0</v>
      </c>
    </row>
    <row r="5" spans="1:7">
      <c r="A5" s="90" t="str">
        <f>LEFT(AMID_L2!A18,FIND("º",AMID_L2!A18)+3)</f>
        <v>Capítol nº1.3</v>
      </c>
      <c r="B5" s="91" t="str">
        <f>MID(AMID_L2!A18,FIND("º",AMID_L2!A18)+5,LEN(AMID_L2!A18))</f>
        <v>Treballs complementaris de reparació.</v>
      </c>
      <c r="C5" s="97">
        <f t="shared" si="1"/>
        <v>0</v>
      </c>
      <c r="D5" s="98">
        <f>SUM(PRESSUPOST_L2!D20:D33)</f>
        <v>0</v>
      </c>
      <c r="E5" s="99">
        <f>SUM(PRESSUPOST_L2!E20:E33)</f>
        <v>0</v>
      </c>
      <c r="F5" s="99">
        <f>SUM(PRESSUPOST_L2!F20:F33)</f>
        <v>0</v>
      </c>
      <c r="G5" s="100">
        <f>SUM(PRESSUPOST_L2!G20:G33)</f>
        <v>0</v>
      </c>
    </row>
    <row r="6" spans="1:7" ht="15.6" customHeight="1" thickBot="1">
      <c r="A6" s="101" t="str">
        <f>LEFT(AMID_L2!A36,FIND("º",AMID_L2!A36)+1)</f>
        <v>Capitol nº2</v>
      </c>
      <c r="B6" s="102" t="str">
        <f>MID(AMID_L2!A36,FIND("º",AMID_L2!A36)+3,LEN(AMID_L2!A36))</f>
        <v>Partida Alçada</v>
      </c>
      <c r="C6" s="97">
        <f t="shared" ref="C6" si="2">SUM(D6:G6)</f>
        <v>80000</v>
      </c>
      <c r="D6" s="98">
        <f>PRESSUPOST_L2!D38</f>
        <v>20000</v>
      </c>
      <c r="E6" s="99">
        <f>PRESSUPOST_L2!E38</f>
        <v>20000</v>
      </c>
      <c r="F6" s="99">
        <f>PRESSUPOST_L2!F38</f>
        <v>20000</v>
      </c>
      <c r="G6" s="100">
        <f>PRESSUPOST_L2!G38</f>
        <v>20000</v>
      </c>
    </row>
    <row r="7" spans="1:7" ht="15" thickBot="1">
      <c r="A7" s="103"/>
      <c r="B7" s="104" t="s">
        <v>77</v>
      </c>
      <c r="C7" s="105">
        <f>SUM(C2:C6)</f>
        <v>80000</v>
      </c>
      <c r="D7" s="106">
        <f>SUM(D2:D6)</f>
        <v>20000</v>
      </c>
      <c r="E7" s="106">
        <f>SUM(E2:E6)</f>
        <v>20000</v>
      </c>
      <c r="F7" s="106">
        <f>SUM(F2:F6)</f>
        <v>20000</v>
      </c>
      <c r="G7" s="107">
        <f>SUM(G2:G6)</f>
        <v>20000</v>
      </c>
    </row>
    <row r="33" spans="1:2">
      <c r="B33" s="19"/>
    </row>
    <row r="34" spans="1:2">
      <c r="A34" s="110"/>
    </row>
  </sheetData>
  <sheetProtection algorithmName="SHA-512" hashValue="wX51VsTqydUKYD8hPiruwjA4YQzFoKJ1675qTnVKfcmcEVr8/C4lWPcFM5xPK7i6+mmLXM64rTu0tnUxDXo9Ew==" saltValue="spUQeuSKdBaSd4VPECnkUA==" spinCount="100000" sheet="1" objects="1" scenario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73bff7-372a-433f-a34e-6f9cec3ff811" xsi:nil="true"/>
    <lcf76f155ced4ddcb4097134ff3c332f xmlns="e1296c0f-46a6-4d6a-9ab4-c9f2bdfc5ac5">
      <Terms xmlns="http://schemas.microsoft.com/office/infopath/2007/PartnerControls"/>
    </lcf76f155ced4ddcb4097134ff3c332f>
    <FINALITZADES xmlns="e1296c0f-46a6-4d6a-9ab4-c9f2bdfc5ac5" xsi:nil="true"/>
    <Responsable xmlns="e1296c0f-46a6-4d6a-9ab4-c9f2bdfc5ac5" xsi:nil="true"/>
    <Codi xmlns="e1296c0f-46a6-4d6a-9ab4-c9f2bdfc5ac5" xsi:nil="true"/>
    <EC xmlns="e1296c0f-46a6-4d6a-9ab4-c9f2bdfc5ac5" xsi:nil="true"/>
    <Responsabletreballs_x002f_obres xmlns="e1296c0f-46a6-4d6a-9ab4-c9f2bdfc5ac5" xsi:nil="true"/>
    <Tipologia xmlns="e1296c0f-46a6-4d6a-9ab4-c9f2bdfc5ac5" xsi:nil="true"/>
    <SC xmlns="e1296c0f-46a6-4d6a-9ab4-c9f2bdfc5ac5" xsi:nil="true"/>
    <Ubicaci_x00f3_ xmlns="e1296c0f-46a6-4d6a-9ab4-c9f2bdfc5ac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8CF04EC1F19409AF099C17C7E489E" ma:contentTypeVersion="30" ma:contentTypeDescription="Create a new document." ma:contentTypeScope="" ma:versionID="2b2d1e07d169850833935f9397516ef0">
  <xsd:schema xmlns:xsd="http://www.w3.org/2001/XMLSchema" xmlns:xs="http://www.w3.org/2001/XMLSchema" xmlns:p="http://schemas.microsoft.com/office/2006/metadata/properties" xmlns:ns2="e1296c0f-46a6-4d6a-9ab4-c9f2bdfc5ac5" xmlns:ns3="9d73bff7-372a-433f-a34e-6f9cec3ff811" targetNamespace="http://schemas.microsoft.com/office/2006/metadata/properties" ma:root="true" ma:fieldsID="e196fb8024ce7c9f5a745e1480fcc999" ns2:_="" ns3:_="">
    <xsd:import namespace="e1296c0f-46a6-4d6a-9ab4-c9f2bdfc5ac5"/>
    <xsd:import namespace="9d73bff7-372a-433f-a34e-6f9cec3ff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Codi" minOccurs="0"/>
                <xsd:element ref="ns2:Ubicaci_x00f3_" minOccurs="0"/>
                <xsd:element ref="ns2:Tipologia" minOccurs="0"/>
                <xsd:element ref="ns2:Responsable" minOccurs="0"/>
                <xsd:element ref="ns2:SC" minOccurs="0"/>
                <xsd:element ref="ns2:lcf76f155ced4ddcb4097134ff3c332f" minOccurs="0"/>
                <xsd:element ref="ns3:TaxCatchAll" minOccurs="0"/>
                <xsd:element ref="ns2:FINALITZADES" minOccurs="0"/>
                <xsd:element ref="ns2:EC" minOccurs="0"/>
                <xsd:element ref="ns2:MediaServiceObjectDetectorVersions" minOccurs="0"/>
                <xsd:element ref="ns2:Responsabletreballs_x002f_obr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96c0f-46a6-4d6a-9ab4-c9f2bdfc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Codi" ma:index="21" nillable="true" ma:displayName="Codi" ma:format="Dropdown" ma:internalName="Codi">
      <xsd:simpleType>
        <xsd:restriction base="dms:Text">
          <xsd:maxLength value="255"/>
        </xsd:restriction>
      </xsd:simpleType>
    </xsd:element>
    <xsd:element name="Ubicaci_x00f3_" ma:index="22" nillable="true" ma:displayName="Ubicació" ma:format="Dropdown" ma:internalName="Ubicaci_x00f3_">
      <xsd:simpleType>
        <xsd:restriction base="dms:Text">
          <xsd:maxLength value="255"/>
        </xsd:restriction>
      </xsd:simpleType>
    </xsd:element>
    <xsd:element name="Tipologia" ma:index="23" nillable="true" ma:displayName="Tipologia" ma:format="Dropdown" ma:internalName="Tipologia">
      <xsd:simpleType>
        <xsd:restriction base="dms:Text">
          <xsd:maxLength value="255"/>
        </xsd:restriction>
      </xsd:simpleType>
    </xsd:element>
    <xsd:element name="Responsable" ma:index="24" nillable="true" ma:displayName="Responsable" ma:format="Dropdown" ma:internalName="Responsable">
      <xsd:simpleType>
        <xsd:restriction base="dms:Text">
          <xsd:maxLength value="255"/>
        </xsd:restriction>
      </xsd:simpleType>
    </xsd:element>
    <xsd:element name="SC" ma:index="25" nillable="true" ma:displayName="SC" ma:format="Dropdown" ma:internalName="SC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INALITZADES" ma:index="29" nillable="true" ma:displayName="FINALITZADES" ma:format="Dropdown" ma:internalName="FINALITZADES">
      <xsd:simpleType>
        <xsd:restriction base="dms:Text">
          <xsd:maxLength value="255"/>
        </xsd:restriction>
      </xsd:simpleType>
    </xsd:element>
    <xsd:element name="EC" ma:index="30" nillable="true" ma:displayName="EC" ma:format="Dropdown" ma:internalName="EC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Responsabletreballs_x002f_obres" ma:index="32" nillable="true" ma:displayName="Responsable treballs/obres" ma:format="Dropdown" ma:internalName="Responsabletreballs_x002f_obres">
      <xsd:simpleType>
        <xsd:restriction base="dms:Text">
          <xsd:maxLength value="255"/>
        </xsd:restriction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3bff7-372a-433f-a34e-6f9cec3ff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c716059b-2adc-4b6f-bed3-c335765e012c}" ma:internalName="TaxCatchAll" ma:showField="CatchAllData" ma:web="9d73bff7-372a-433f-a34e-6f9cec3ff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80BE1C-9B97-4269-BF01-0A4A30B2EBB6}"/>
</file>

<file path=customXml/itemProps2.xml><?xml version="1.0" encoding="utf-8"?>
<ds:datastoreItem xmlns:ds="http://schemas.openxmlformats.org/officeDocument/2006/customXml" ds:itemID="{525B4AAD-2940-4AE5-B252-FE007EFF5872}"/>
</file>

<file path=customXml/itemProps3.xml><?xml version="1.0" encoding="utf-8"?>
<ds:datastoreItem xmlns:ds="http://schemas.openxmlformats.org/officeDocument/2006/customXml" ds:itemID="{0E4F3052-6AFC-4F26-9BD0-B188F41253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Puig Ortuño, Carlos</dc:creator>
  <cp:keywords/>
  <dc:description/>
  <cp:lastModifiedBy>Vinyals Ferras, Francesc</cp:lastModifiedBy>
  <cp:revision/>
  <dcterms:created xsi:type="dcterms:W3CDTF">2025-09-03T06:49:08Z</dcterms:created>
  <dcterms:modified xsi:type="dcterms:W3CDTF">2025-09-15T15:10:07Z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0x01010085A8CF04EC1F19409AF099C17C7E489E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